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20" windowWidth="20115" windowHeight="7485"/>
  </bookViews>
  <sheets>
    <sheet name="Parametros de Entrada" sheetId="3" r:id="rId1"/>
    <sheet name="Datos" sheetId="1" state="hidden" r:id="rId2"/>
    <sheet name="Cálculos" sheetId="2" state="hidden" r:id="rId3"/>
  </sheets>
  <definedNames>
    <definedName name="_ftn1" localSheetId="1">Datos!#REF!</definedName>
    <definedName name="_ftnref1" localSheetId="1">Datos!$B$8</definedName>
  </definedNames>
  <calcPr calcId="145621"/>
</workbook>
</file>

<file path=xl/calcChain.xml><?xml version="1.0" encoding="utf-8"?>
<calcChain xmlns="http://schemas.openxmlformats.org/spreadsheetml/2006/main">
  <c r="C5" i="2" l="1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20" i="2"/>
  <c r="L20" i="2" s="1"/>
  <c r="G20" i="2"/>
  <c r="K20" i="2" s="1"/>
  <c r="F20" i="2"/>
  <c r="J20" i="2" s="1"/>
  <c r="E20" i="2"/>
  <c r="I20" i="2" s="1"/>
  <c r="J6" i="2"/>
  <c r="J7" i="2" s="1"/>
  <c r="J8" i="2" s="1"/>
  <c r="J9" i="2" s="1"/>
  <c r="J10" i="2" s="1"/>
  <c r="J11" i="2" s="1"/>
  <c r="J12" i="2" s="1"/>
  <c r="J13" i="2" s="1"/>
  <c r="J14" i="2" s="1"/>
  <c r="J15" i="2" s="1"/>
  <c r="J16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G6" i="2"/>
  <c r="F6" i="2"/>
  <c r="F7" i="2" s="1"/>
  <c r="C10" i="2"/>
  <c r="C9" i="2"/>
  <c r="C8" i="2"/>
  <c r="C6" i="2"/>
  <c r="K6" i="2" l="1"/>
  <c r="L6" i="2" s="1"/>
  <c r="E34" i="2"/>
  <c r="G7" i="2"/>
  <c r="G8" i="2" s="1"/>
  <c r="G9" i="2" s="1"/>
  <c r="G10" i="2" s="1"/>
  <c r="G11" i="2" s="1"/>
  <c r="G12" i="2" s="1"/>
  <c r="G13" i="2" s="1"/>
  <c r="G14" i="2" s="1"/>
  <c r="G15" i="2" s="1"/>
  <c r="G16" i="2" s="1"/>
  <c r="H34" i="2"/>
  <c r="G34" i="2"/>
  <c r="F34" i="2"/>
  <c r="B16" i="2"/>
  <c r="B15" i="2"/>
  <c r="K7" i="2"/>
  <c r="L7" i="2" s="1"/>
  <c r="L22" i="2" s="1"/>
  <c r="F8" i="2"/>
  <c r="J22" i="2" l="1"/>
  <c r="F22" i="2"/>
  <c r="K22" i="2"/>
  <c r="H22" i="2"/>
  <c r="H36" i="2" s="1"/>
  <c r="L36" i="2" s="1"/>
  <c r="L6" i="3" s="1"/>
  <c r="G22" i="2"/>
  <c r="E22" i="2"/>
  <c r="I22" i="2"/>
  <c r="F9" i="2"/>
  <c r="K8" i="2"/>
  <c r="L8" i="2" s="1"/>
  <c r="F36" i="2" l="1"/>
  <c r="J36" i="2" s="1"/>
  <c r="I6" i="3"/>
  <c r="E36" i="2"/>
  <c r="I36" i="2" s="1"/>
  <c r="I23" i="2"/>
  <c r="K23" i="2"/>
  <c r="G23" i="2"/>
  <c r="J23" i="2"/>
  <c r="H23" i="2"/>
  <c r="E23" i="2"/>
  <c r="L23" i="2"/>
  <c r="F23" i="2"/>
  <c r="J6" i="3"/>
  <c r="G36" i="2"/>
  <c r="K36" i="2" s="1"/>
  <c r="K9" i="2"/>
  <c r="L9" i="2" s="1"/>
  <c r="F10" i="2"/>
  <c r="G37" i="2" l="1"/>
  <c r="K37" i="2" s="1"/>
  <c r="F37" i="2"/>
  <c r="J37" i="2" s="1"/>
  <c r="K6" i="3"/>
  <c r="J24" i="2"/>
  <c r="F24" i="2"/>
  <c r="H24" i="2"/>
  <c r="K24" i="2"/>
  <c r="G24" i="2"/>
  <c r="I24" i="2"/>
  <c r="E24" i="2"/>
  <c r="L24" i="2"/>
  <c r="H37" i="2"/>
  <c r="L37" i="2" s="1"/>
  <c r="L7" i="3" s="1"/>
  <c r="J7" i="3"/>
  <c r="I7" i="3"/>
  <c r="E37" i="2"/>
  <c r="I37" i="2" s="1"/>
  <c r="K10" i="2"/>
  <c r="L10" i="2" s="1"/>
  <c r="F11" i="2"/>
  <c r="K7" i="3" l="1"/>
  <c r="F38" i="2"/>
  <c r="J38" i="2" s="1"/>
  <c r="K25" i="2"/>
  <c r="J25" i="2"/>
  <c r="H25" i="2"/>
  <c r="G25" i="2"/>
  <c r="E25" i="2"/>
  <c r="F25" i="2"/>
  <c r="L25" i="2"/>
  <c r="I25" i="2"/>
  <c r="G38" i="2"/>
  <c r="K38" i="2" s="1"/>
  <c r="J8" i="3"/>
  <c r="I8" i="3"/>
  <c r="E38" i="2"/>
  <c r="I38" i="2" s="1"/>
  <c r="H38" i="2"/>
  <c r="L38" i="2" s="1"/>
  <c r="L8" i="3" s="1"/>
  <c r="K11" i="2"/>
  <c r="L11" i="2" s="1"/>
  <c r="F12" i="2"/>
  <c r="F39" i="2" l="1"/>
  <c r="J39" i="2" s="1"/>
  <c r="K8" i="3"/>
  <c r="I9" i="3"/>
  <c r="E39" i="2"/>
  <c r="I39" i="2" s="1"/>
  <c r="L26" i="2"/>
  <c r="G26" i="2"/>
  <c r="I26" i="2"/>
  <c r="E26" i="2"/>
  <c r="J26" i="2"/>
  <c r="H26" i="2"/>
  <c r="F26" i="2"/>
  <c r="K26" i="2"/>
  <c r="H39" i="2"/>
  <c r="L39" i="2" s="1"/>
  <c r="L9" i="3" s="1"/>
  <c r="J9" i="3"/>
  <c r="G39" i="2"/>
  <c r="K39" i="2" s="1"/>
  <c r="K12" i="2"/>
  <c r="L12" i="2" s="1"/>
  <c r="F13" i="2"/>
  <c r="H40" i="2" l="1"/>
  <c r="L40" i="2" s="1"/>
  <c r="L10" i="3" s="1"/>
  <c r="G40" i="2"/>
  <c r="K40" i="2" s="1"/>
  <c r="I27" i="2"/>
  <c r="L27" i="2"/>
  <c r="E27" i="2"/>
  <c r="K27" i="2"/>
  <c r="J27" i="2"/>
  <c r="F27" i="2"/>
  <c r="G27" i="2"/>
  <c r="H27" i="2"/>
  <c r="I10" i="3"/>
  <c r="E40" i="2"/>
  <c r="I40" i="2" s="1"/>
  <c r="F40" i="2"/>
  <c r="J40" i="2" s="1"/>
  <c r="J10" i="3"/>
  <c r="K9" i="3"/>
  <c r="K13" i="2"/>
  <c r="L13" i="2" s="1"/>
  <c r="F14" i="2"/>
  <c r="G41" i="2" l="1"/>
  <c r="K41" i="2" s="1"/>
  <c r="K10" i="3"/>
  <c r="J28" i="2"/>
  <c r="K28" i="2"/>
  <c r="G28" i="2"/>
  <c r="I28" i="2"/>
  <c r="L28" i="2"/>
  <c r="H28" i="2"/>
  <c r="F28" i="2"/>
  <c r="E28" i="2"/>
  <c r="I11" i="3"/>
  <c r="E41" i="2"/>
  <c r="I41" i="2" s="1"/>
  <c r="J11" i="3"/>
  <c r="F41" i="2"/>
  <c r="J41" i="2" s="1"/>
  <c r="H41" i="2"/>
  <c r="L41" i="2" s="1"/>
  <c r="L11" i="3" s="1"/>
  <c r="K14" i="2"/>
  <c r="L14" i="2" s="1"/>
  <c r="F15" i="2"/>
  <c r="K11" i="3" l="1"/>
  <c r="G42" i="2"/>
  <c r="K42" i="2" s="1"/>
  <c r="H42" i="2"/>
  <c r="L42" i="2" s="1"/>
  <c r="L12" i="3" s="1"/>
  <c r="F42" i="2"/>
  <c r="J42" i="2" s="1"/>
  <c r="K29" i="2"/>
  <c r="F29" i="2"/>
  <c r="G29" i="2"/>
  <c r="H29" i="2"/>
  <c r="E29" i="2"/>
  <c r="L29" i="2"/>
  <c r="I29" i="2"/>
  <c r="J29" i="2"/>
  <c r="I12" i="3"/>
  <c r="E42" i="2"/>
  <c r="I42" i="2" s="1"/>
  <c r="J12" i="3"/>
  <c r="K15" i="2"/>
  <c r="L15" i="2" s="1"/>
  <c r="F16" i="2"/>
  <c r="K16" i="2" s="1"/>
  <c r="L16" i="2" s="1"/>
  <c r="J13" i="3" l="1"/>
  <c r="G43" i="2"/>
  <c r="K43" i="2" s="1"/>
  <c r="L30" i="2"/>
  <c r="F30" i="2"/>
  <c r="G30" i="2"/>
  <c r="J30" i="2"/>
  <c r="K30" i="2"/>
  <c r="H30" i="2"/>
  <c r="I30" i="2"/>
  <c r="E30" i="2"/>
  <c r="H43" i="2"/>
  <c r="L43" i="2" s="1"/>
  <c r="L13" i="3" s="1"/>
  <c r="I31" i="2"/>
  <c r="H31" i="2"/>
  <c r="E31" i="2"/>
  <c r="J31" i="2"/>
  <c r="F31" i="2"/>
  <c r="G31" i="2"/>
  <c r="K31" i="2"/>
  <c r="L31" i="2"/>
  <c r="I13" i="3"/>
  <c r="E43" i="2"/>
  <c r="I43" i="2" s="1"/>
  <c r="K12" i="3"/>
  <c r="F43" i="2"/>
  <c r="J43" i="2" s="1"/>
  <c r="K13" i="3" l="1"/>
  <c r="G45" i="2"/>
  <c r="K45" i="2" s="1"/>
  <c r="F45" i="2"/>
  <c r="J45" i="2" s="1"/>
  <c r="J15" i="3"/>
  <c r="H44" i="2"/>
  <c r="L44" i="2" s="1"/>
  <c r="L14" i="3" s="1"/>
  <c r="F44" i="2"/>
  <c r="J44" i="2" s="1"/>
  <c r="H45" i="2"/>
  <c r="L45" i="2" s="1"/>
  <c r="J14" i="3"/>
  <c r="G44" i="2"/>
  <c r="K44" i="2" s="1"/>
  <c r="I15" i="3"/>
  <c r="E45" i="2"/>
  <c r="I45" i="2" s="1"/>
  <c r="I14" i="3"/>
  <c r="E44" i="2"/>
  <c r="I44" i="2" s="1"/>
  <c r="L15" i="3" l="1"/>
  <c r="J17" i="3" s="1"/>
  <c r="K14" i="3"/>
  <c r="K15" i="3"/>
</calcChain>
</file>

<file path=xl/sharedStrings.xml><?xml version="1.0" encoding="utf-8"?>
<sst xmlns="http://schemas.openxmlformats.org/spreadsheetml/2006/main" count="159" uniqueCount="118">
  <si>
    <t>Tipo de camino</t>
  </si>
  <si>
    <t>Tasa de accidentes (acc/10 millones veh-km)</t>
  </si>
  <si>
    <t>Atropello</t>
  </si>
  <si>
    <t xml:space="preserve">Choque </t>
  </si>
  <si>
    <t>Colisión</t>
  </si>
  <si>
    <t>Volcadura</t>
  </si>
  <si>
    <t>Norte</t>
  </si>
  <si>
    <t>1 ó 2 pistas no pavimentadas</t>
  </si>
  <si>
    <t>2 pistas pavimentadas</t>
  </si>
  <si>
    <t>4 pistas pavimentadas</t>
  </si>
  <si>
    <t>Autopista</t>
  </si>
  <si>
    <t>Centro</t>
  </si>
  <si>
    <t>Sur</t>
  </si>
  <si>
    <t>Macro Región</t>
  </si>
  <si>
    <t>Por tipo de accidente, según Tipo de Camino y Macrozona</t>
  </si>
  <si>
    <t>Tipo de Camino</t>
  </si>
  <si>
    <t>Tipo de Accidente</t>
  </si>
  <si>
    <t>Zona Norte
(I a IV Región)</t>
  </si>
  <si>
    <t>Zona Sur
(VI a XII Región)</t>
  </si>
  <si>
    <t>$/Accidente</t>
  </si>
  <si>
    <t>Accidentes Sin Lesionados</t>
  </si>
  <si>
    <t>Choque</t>
  </si>
  <si>
    <t>Colision</t>
  </si>
  <si>
    <t>Todos</t>
  </si>
  <si>
    <t>2 pistas pav</t>
  </si>
  <si>
    <t>4 pistas</t>
  </si>
  <si>
    <t>autopista</t>
  </si>
  <si>
    <t>2 pistas no pav</t>
  </si>
  <si>
    <t>Macro Region</t>
  </si>
  <si>
    <t>Proyecto</t>
  </si>
  <si>
    <t>Tipo de Pista SP</t>
  </si>
  <si>
    <t>Tipo de Pista CP</t>
  </si>
  <si>
    <t>Flujo TMDA</t>
  </si>
  <si>
    <t>Tasa Crecimiento</t>
  </si>
  <si>
    <t>VEH - KM 10 Mill</t>
  </si>
  <si>
    <t>Dias Año</t>
  </si>
  <si>
    <t>Código BIP</t>
  </si>
  <si>
    <t>1. Datos Generales del Proyecto</t>
  </si>
  <si>
    <t>Situación con Proyecto</t>
  </si>
  <si>
    <t>Situación sin proyecto</t>
  </si>
  <si>
    <t>Automóviles</t>
  </si>
  <si>
    <t>Camionetas</t>
  </si>
  <si>
    <t>Camiones Simples</t>
  </si>
  <si>
    <t>Camiones Articulados</t>
  </si>
  <si>
    <t>Buses</t>
  </si>
  <si>
    <t>TMDA</t>
  </si>
  <si>
    <t>2. Datos de Flujo Vehicular</t>
  </si>
  <si>
    <t>Longitud Total Tramo (KM)</t>
  </si>
  <si>
    <t>Año</t>
  </si>
  <si>
    <t>Accidentes SP</t>
  </si>
  <si>
    <t>Accidentes CP</t>
  </si>
  <si>
    <t>Disminución Estadística de Accidentes</t>
  </si>
  <si>
    <t>Longitud (KM)</t>
  </si>
  <si>
    <t>Aut</t>
  </si>
  <si>
    <t>Cam</t>
  </si>
  <si>
    <t>Bus</t>
  </si>
  <si>
    <t>Cms. A</t>
  </si>
  <si>
    <t>Cms. S</t>
  </si>
  <si>
    <t>VEH - KM (año)</t>
  </si>
  <si>
    <t>A. Cálculo del Flujo en Veh- KM año</t>
  </si>
  <si>
    <t>B. Cálculo de Acc. Con y Sin Proyecto</t>
  </si>
  <si>
    <t>Situación Sin Proyecto</t>
  </si>
  <si>
    <t>Situación Con Proyecto</t>
  </si>
  <si>
    <t xml:space="preserve">Norte-1 ó 2 pistas no pavimentadas-Choque </t>
  </si>
  <si>
    <t xml:space="preserve">Norte-2 pistas pavimentadas-Choque </t>
  </si>
  <si>
    <t xml:space="preserve">Norte-4 pistas pavimentadas-Choque </t>
  </si>
  <si>
    <t xml:space="preserve">Norte-Autopista-Choque </t>
  </si>
  <si>
    <t xml:space="preserve">Centro-1 ó 2 pistas no pavimentadas-Choque </t>
  </si>
  <si>
    <t xml:space="preserve">Centro-2 pistas pavimentadas-Choque </t>
  </si>
  <si>
    <t xml:space="preserve">Centro-4 pistas pavimentadas-Choque </t>
  </si>
  <si>
    <t xml:space="preserve">Centro-Autopista-Choque </t>
  </si>
  <si>
    <t xml:space="preserve">Sur-1 ó 2 pistas no pavimentadas-Choque </t>
  </si>
  <si>
    <t xml:space="preserve">Sur-2 pistas pavimentadas-Choque </t>
  </si>
  <si>
    <t xml:space="preserve">Sur-4 pistas pavimentadas-Choque </t>
  </si>
  <si>
    <t xml:space="preserve">Sur-Autopista-Choque </t>
  </si>
  <si>
    <t>Norte-1 ó 2 pistas no pavimentadas-Colisión</t>
  </si>
  <si>
    <t>Norte-2 pistas pavimentadas-Colisión</t>
  </si>
  <si>
    <t>Norte-4 pistas pavimentadas-Colisión</t>
  </si>
  <si>
    <t>Norte-Autopista-Colisión</t>
  </si>
  <si>
    <t>Centro-1 ó 2 pistas no pavimentadas-Colisión</t>
  </si>
  <si>
    <t>Centro-2 pistas pavimentadas-Colisión</t>
  </si>
  <si>
    <t>Centro-4 pistas pavimentadas-Colisión</t>
  </si>
  <si>
    <t>Centro-Autopista-Colisión</t>
  </si>
  <si>
    <t>Sur-1 ó 2 pistas no pavimentadas-Colisión</t>
  </si>
  <si>
    <t>Sur-2 pistas pavimentadas-Colisión</t>
  </si>
  <si>
    <t>Sur-4 pistas pavimentadas-Colisión</t>
  </si>
  <si>
    <t>Sur-Autopista-Colisión</t>
  </si>
  <si>
    <t>Norte-1 ó 2 pistas no pavimentadas-Volcadura</t>
  </si>
  <si>
    <t>Norte-2 pistas pavimentadas-Volcadura</t>
  </si>
  <si>
    <t>Norte-4 pistas pavimentadas-Volcadura</t>
  </si>
  <si>
    <t>Norte-Autopista-Volcadura</t>
  </si>
  <si>
    <t>Centro-1 ó 2 pistas no pavimentadas-Volcadura</t>
  </si>
  <si>
    <t>Centro-2 pistas pavimentadas-Volcadura</t>
  </si>
  <si>
    <t>Centro-4 pistas pavimentadas-Volcadura</t>
  </si>
  <si>
    <t>Centro-Autopista-Volcadura</t>
  </si>
  <si>
    <t>Sur-1 ó 2 pistas no pavimentadas-Volcadura</t>
  </si>
  <si>
    <t>Sur-2 pistas pavimentadas-Volcadura</t>
  </si>
  <si>
    <t>Sur-4 pistas pavimentadas-Volcadura</t>
  </si>
  <si>
    <t>Sur-Autopista-Volcadura</t>
  </si>
  <si>
    <t>Norte-1 ó 2 pistas no pavimentadas-Atropello</t>
  </si>
  <si>
    <t>Norte-2 pistas pavimentadas-Atropello</t>
  </si>
  <si>
    <t>Norte-4 pistas pavimentadas-Atropello</t>
  </si>
  <si>
    <t>Norte-Autopista-Atropello</t>
  </si>
  <si>
    <t>Centro-1 ó 2 pistas no pavimentadas-Atropello</t>
  </si>
  <si>
    <t>Centro-2 pistas pavimentadas-Atropello</t>
  </si>
  <si>
    <t>Centro-4 pistas pavimentadas-Atropello</t>
  </si>
  <si>
    <t>Centro-Autopista-Atropello</t>
  </si>
  <si>
    <t>Sur-1 ó 2 pistas no pavimentadas-Atropello</t>
  </si>
  <si>
    <t>Sur-2 pistas pavimentadas-Atropello</t>
  </si>
  <si>
    <t>Sur-4 pistas pavimentadas-Atropello</t>
  </si>
  <si>
    <t>Sur-Autopista-Atropello</t>
  </si>
  <si>
    <t>COSTO UNITARIO DE ACCIDENTES PROMEDIO ($ DE /ACCIDENTE)</t>
  </si>
  <si>
    <t>Diferencial SP - CP</t>
  </si>
  <si>
    <t>Ahorros en MM Pesos CP</t>
  </si>
  <si>
    <t>Año de Ejecución Proyecto</t>
  </si>
  <si>
    <t>Beneficios Anuales (Miles de Pesos)</t>
  </si>
  <si>
    <t>VA Beneficio (Miles de Pesos):</t>
  </si>
  <si>
    <t>Crec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</si>
</sst>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_)"/>
    <numFmt numFmtId="166" formatCode="0.0_)"/>
    <numFmt numFmtId="167" formatCode="0.0E+00_)"/>
    <numFmt numFmtId="168" formatCode="0.000"/>
    <numFmt numFmtId="169" formatCode="0.0"/>
    <numFmt numFmtId="170" formatCode="_-* #,##0_-;\-* #,##0_-;_-* &quot;-&quot;??_-;_-@_-"/>
    <numFmt numFmtId="171" formatCode="_-&quot;$&quot;\ * #,##0.0_-;\-&quot;$&quot;\ * #,##0.0_-;_-&quot;$&quot;\ * &quot;-&quot;??_-;_-@_-"/>
    <numFmt numFmtId="172" formatCode="_-&quot;$&quot;\ * #,##0_-;\-&quot;$&quot;\ * #,##0_-;_-&quot;$&quot;\ * &quot;-&quot;??_-;_-@_-"/>
    <numFmt numFmtId="173" formatCode="_-* #,##0.000_-;\-* #,##0.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8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left"/>
    </xf>
    <xf numFmtId="0" fontId="9" fillId="0" borderId="4" xfId="7" applyBorder="1" applyAlignment="1" applyProtection="1">
      <alignment horizontal="center"/>
    </xf>
    <xf numFmtId="0" fontId="9" fillId="0" borderId="5" xfId="7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 applyProtection="1">
      <alignment horizontal="center"/>
    </xf>
    <xf numFmtId="165" fontId="10" fillId="0" borderId="0" xfId="0" applyNumberFormat="1" applyFont="1" applyAlignment="1" applyProtection="1">
      <alignment horizontal="center"/>
    </xf>
    <xf numFmtId="166" fontId="10" fillId="0" borderId="0" xfId="0" applyNumberFormat="1" applyFont="1" applyProtection="1"/>
    <xf numFmtId="167" fontId="10" fillId="0" borderId="0" xfId="0" applyNumberFormat="1" applyFont="1" applyProtection="1"/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3" fontId="12" fillId="3" borderId="11" xfId="0" applyNumberFormat="1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3" fontId="12" fillId="3" borderId="15" xfId="0" applyNumberFormat="1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horizontal="center"/>
    </xf>
    <xf numFmtId="3" fontId="12" fillId="3" borderId="16" xfId="0" applyNumberFormat="1" applyFont="1" applyFill="1" applyBorder="1" applyAlignment="1">
      <alignment horizontal="center"/>
    </xf>
    <xf numFmtId="168" fontId="8" fillId="0" borderId="7" xfId="0" applyNumberFormat="1" applyFont="1" applyBorder="1" applyAlignment="1">
      <alignment horizontal="center"/>
    </xf>
    <xf numFmtId="3" fontId="0" fillId="0" borderId="0" xfId="0" applyNumberFormat="1"/>
    <xf numFmtId="172" fontId="0" fillId="0" borderId="0" xfId="2" applyNumberFormat="1" applyFont="1"/>
    <xf numFmtId="0" fontId="5" fillId="0" borderId="11" xfId="0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43" fontId="14" fillId="0" borderId="11" xfId="1" applyNumberFormat="1" applyFont="1" applyBorder="1"/>
    <xf numFmtId="173" fontId="14" fillId="0" borderId="11" xfId="0" applyNumberFormat="1" applyFont="1" applyBorder="1"/>
    <xf numFmtId="169" fontId="14" fillId="0" borderId="11" xfId="0" applyNumberFormat="1" applyFont="1" applyBorder="1"/>
    <xf numFmtId="173" fontId="10" fillId="0" borderId="0" xfId="1" applyNumberFormat="1" applyFont="1" applyProtection="1"/>
    <xf numFmtId="0" fontId="15" fillId="0" borderId="0" xfId="0" applyFont="1" applyAlignment="1">
      <alignment horizontal="center" vertical="center" wrapText="1"/>
    </xf>
    <xf numFmtId="170" fontId="10" fillId="0" borderId="0" xfId="1" applyNumberFormat="1" applyFont="1" applyAlignment="1" applyProtection="1">
      <alignment horizontal="center"/>
    </xf>
    <xf numFmtId="170" fontId="10" fillId="0" borderId="0" xfId="1" applyNumberFormat="1" applyFont="1" applyProtection="1"/>
    <xf numFmtId="0" fontId="0" fillId="6" borderId="11" xfId="0" applyFill="1" applyBorder="1" applyAlignment="1">
      <alignment horizontal="center"/>
    </xf>
    <xf numFmtId="3" fontId="12" fillId="6" borderId="11" xfId="0" applyNumberFormat="1" applyFont="1" applyFill="1" applyBorder="1" applyAlignment="1">
      <alignment horizontal="center"/>
    </xf>
    <xf numFmtId="168" fontId="14" fillId="0" borderId="11" xfId="0" applyNumberFormat="1" applyFont="1" applyBorder="1"/>
    <xf numFmtId="171" fontId="0" fillId="3" borderId="11" xfId="2" applyNumberFormat="1" applyFont="1" applyFill="1" applyBorder="1" applyAlignment="1">
      <alignment horizontal="center"/>
    </xf>
    <xf numFmtId="0" fontId="6" fillId="0" borderId="0" xfId="0" applyFont="1" applyProtection="1"/>
    <xf numFmtId="0" fontId="0" fillId="0" borderId="0" xfId="0" applyProtection="1"/>
    <xf numFmtId="0" fontId="16" fillId="4" borderId="2" xfId="4" applyFont="1" applyFill="1" applyAlignment="1" applyProtection="1">
      <alignment horizontal="center" vertical="center" wrapText="1"/>
    </xf>
    <xf numFmtId="0" fontId="4" fillId="0" borderId="3" xfId="5" applyProtection="1"/>
    <xf numFmtId="1" fontId="17" fillId="0" borderId="11" xfId="0" applyNumberFormat="1" applyFont="1" applyBorder="1" applyAlignment="1" applyProtection="1">
      <alignment horizontal="center"/>
    </xf>
    <xf numFmtId="43" fontId="19" fillId="7" borderId="11" xfId="1" applyFont="1" applyFill="1" applyBorder="1" applyAlignment="1" applyProtection="1">
      <alignment horizontal="center"/>
    </xf>
    <xf numFmtId="43" fontId="19" fillId="7" borderId="11" xfId="0" applyNumberFormat="1" applyFont="1" applyFill="1" applyBorder="1" applyAlignment="1" applyProtection="1">
      <alignment horizontal="center"/>
    </xf>
    <xf numFmtId="44" fontId="19" fillId="8" borderId="11" xfId="2" applyNumberFormat="1" applyFont="1" applyFill="1" applyBorder="1" applyAlignment="1" applyProtection="1">
      <alignment horizontal="center"/>
    </xf>
    <xf numFmtId="0" fontId="4" fillId="0" borderId="0" xfId="5" applyFill="1" applyBorder="1" applyProtection="1"/>
    <xf numFmtId="0" fontId="3" fillId="0" borderId="2" xfId="4" applyAlignment="1" applyProtection="1">
      <alignment horizontal="center"/>
    </xf>
    <xf numFmtId="0" fontId="13" fillId="2" borderId="0" xfId="6" applyFont="1" applyBorder="1" applyProtection="1"/>
    <xf numFmtId="0" fontId="13" fillId="2" borderId="11" xfId="6" applyFont="1" applyBorder="1" applyProtection="1">
      <protection locked="0"/>
    </xf>
    <xf numFmtId="10" fontId="4" fillId="2" borderId="11" xfId="6" applyNumberFormat="1" applyFont="1" applyBorder="1" applyProtection="1">
      <protection locked="0"/>
    </xf>
    <xf numFmtId="0" fontId="11" fillId="3" borderId="11" xfId="0" applyFont="1" applyFill="1" applyBorder="1" applyAlignment="1">
      <alignment horizontal="center"/>
    </xf>
    <xf numFmtId="0" fontId="2" fillId="0" borderId="1" xfId="3" applyAlignment="1" applyProtection="1">
      <alignment horizontal="left"/>
    </xf>
    <xf numFmtId="0" fontId="2" fillId="0" borderId="0" xfId="3" applyBorder="1" applyAlignment="1" applyProtection="1">
      <alignment horizontal="left"/>
    </xf>
    <xf numFmtId="0" fontId="4" fillId="5" borderId="11" xfId="0" applyFont="1" applyFill="1" applyBorder="1" applyAlignment="1" applyProtection="1">
      <alignment horizontal="center" wrapText="1"/>
      <protection locked="0"/>
    </xf>
    <xf numFmtId="0" fontId="5" fillId="5" borderId="11" xfId="0" applyFont="1" applyFill="1" applyBorder="1" applyAlignment="1" applyProtection="1">
      <alignment horizontal="center" wrapText="1"/>
      <protection locked="0"/>
    </xf>
    <xf numFmtId="43" fontId="13" fillId="5" borderId="15" xfId="1" applyFont="1" applyFill="1" applyBorder="1" applyAlignment="1" applyProtection="1">
      <alignment horizontal="left" wrapText="1" indent="1"/>
      <protection locked="0"/>
    </xf>
    <xf numFmtId="43" fontId="13" fillId="5" borderId="17" xfId="1" applyFont="1" applyFill="1" applyBorder="1" applyAlignment="1" applyProtection="1">
      <alignment horizontal="left" wrapText="1" indent="1"/>
      <protection locked="0"/>
    </xf>
    <xf numFmtId="43" fontId="13" fillId="5" borderId="16" xfId="1" applyFont="1" applyFill="1" applyBorder="1" applyAlignment="1" applyProtection="1">
      <alignment horizontal="left" wrapText="1" indent="1"/>
      <protection locked="0"/>
    </xf>
    <xf numFmtId="0" fontId="2" fillId="0" borderId="1" xfId="3" applyAlignment="1" applyProtection="1">
      <alignment horizontal="center"/>
    </xf>
    <xf numFmtId="1" fontId="13" fillId="5" borderId="15" xfId="1" applyNumberFormat="1" applyFont="1" applyFill="1" applyBorder="1" applyAlignment="1" applyProtection="1">
      <alignment horizontal="center" wrapText="1"/>
      <protection locked="0"/>
    </xf>
    <xf numFmtId="1" fontId="13" fillId="5" borderId="17" xfId="1" applyNumberFormat="1" applyFont="1" applyFill="1" applyBorder="1" applyAlignment="1" applyProtection="1">
      <alignment horizontal="center" wrapText="1"/>
      <protection locked="0"/>
    </xf>
    <xf numFmtId="1" fontId="13" fillId="5" borderId="16" xfId="1" applyNumberFormat="1" applyFont="1" applyFill="1" applyBorder="1" applyAlignment="1" applyProtection="1">
      <alignment horizontal="center" wrapText="1"/>
      <protection locked="0"/>
    </xf>
    <xf numFmtId="0" fontId="18" fillId="4" borderId="11" xfId="0" applyFont="1" applyFill="1" applyBorder="1" applyAlignment="1" applyProtection="1">
      <alignment horizontal="center"/>
    </xf>
    <xf numFmtId="0" fontId="2" fillId="4" borderId="10" xfId="3" applyFill="1" applyBorder="1" applyAlignment="1" applyProtection="1">
      <alignment horizontal="center" wrapText="1"/>
    </xf>
    <xf numFmtId="0" fontId="2" fillId="4" borderId="8" xfId="3" applyFill="1" applyBorder="1" applyAlignment="1" applyProtection="1">
      <alignment horizontal="center" wrapText="1"/>
    </xf>
    <xf numFmtId="6" fontId="2" fillId="4" borderId="8" xfId="3" applyNumberFormat="1" applyFill="1" applyBorder="1" applyAlignment="1" applyProtection="1">
      <alignment horizontal="center" wrapText="1"/>
    </xf>
    <xf numFmtId="6" fontId="2" fillId="4" borderId="6" xfId="3" applyNumberFormat="1" applyFill="1" applyBorder="1" applyAlignment="1" applyProtection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8">
    <cellStyle name="20% - Énfasis1" xfId="6" builtinId="30"/>
    <cellStyle name="Hipervínculo" xfId="7" builtinId="8"/>
    <cellStyle name="Millares" xfId="1" builtinId="3"/>
    <cellStyle name="Moneda" xfId="2" builtinId="4"/>
    <cellStyle name="Normal" xfId="0" builtinId="0"/>
    <cellStyle name="Título 1" xfId="3" builtinId="16"/>
    <cellStyle name="Título 2" xfId="4" builtinId="17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L21"/>
  <sheetViews>
    <sheetView tabSelected="1" topLeftCell="A4" workbookViewId="0">
      <selection activeCell="E12" sqref="E12"/>
    </sheetView>
  </sheetViews>
  <sheetFormatPr baseColWidth="10" defaultRowHeight="15" x14ac:dyDescent="0.25"/>
  <cols>
    <col min="1" max="1" width="5.140625" style="49" customWidth="1"/>
    <col min="2" max="2" width="28.85546875" style="49" customWidth="1"/>
    <col min="3" max="7" width="11.42578125" style="49"/>
    <col min="8" max="8" width="23" style="49" customWidth="1"/>
    <col min="9" max="12" width="15.42578125" style="49" customWidth="1"/>
    <col min="13" max="16384" width="11.42578125" style="49"/>
  </cols>
  <sheetData>
    <row r="2" spans="1:12" x14ac:dyDescent="0.25">
      <c r="A2" s="48" t="s">
        <v>6</v>
      </c>
    </row>
    <row r="3" spans="1:12" x14ac:dyDescent="0.25">
      <c r="A3" s="48" t="s">
        <v>11</v>
      </c>
    </row>
    <row r="4" spans="1:12" ht="39" thickBot="1" x14ac:dyDescent="0.35">
      <c r="A4" s="48" t="s">
        <v>12</v>
      </c>
      <c r="B4" s="62" t="s">
        <v>37</v>
      </c>
      <c r="C4" s="63"/>
      <c r="H4" s="50" t="s">
        <v>48</v>
      </c>
      <c r="I4" s="50" t="s">
        <v>49</v>
      </c>
      <c r="J4" s="50" t="s">
        <v>50</v>
      </c>
      <c r="K4" s="50" t="s">
        <v>51</v>
      </c>
      <c r="L4" s="50" t="s">
        <v>115</v>
      </c>
    </row>
    <row r="5" spans="1:12" ht="16.5" thickTop="1" thickBot="1" x14ac:dyDescent="0.3">
      <c r="A5" s="48"/>
      <c r="B5" s="51" t="s">
        <v>13</v>
      </c>
      <c r="C5" s="64"/>
      <c r="D5" s="64"/>
      <c r="E5" s="64"/>
      <c r="F5" s="64"/>
      <c r="H5" s="52">
        <f>+C10</f>
        <v>0</v>
      </c>
      <c r="I5" s="73"/>
      <c r="J5" s="73"/>
      <c r="K5" s="73"/>
      <c r="L5" s="73"/>
    </row>
    <row r="6" spans="1:12" ht="15.75" thickBot="1" x14ac:dyDescent="0.3">
      <c r="A6" s="48" t="s">
        <v>7</v>
      </c>
      <c r="B6" s="51" t="s">
        <v>36</v>
      </c>
      <c r="C6" s="65"/>
      <c r="D6" s="65"/>
      <c r="E6" s="65"/>
      <c r="F6" s="65"/>
      <c r="H6" s="52">
        <f>+H5+1</f>
        <v>1</v>
      </c>
      <c r="I6" s="53" t="e">
        <f>+SUM(Cálculos!E22:H22)</f>
        <v>#N/A</v>
      </c>
      <c r="J6" s="53" t="e">
        <f>+SUM(Cálculos!I22:L22)</f>
        <v>#N/A</v>
      </c>
      <c r="K6" s="54" t="e">
        <f>+I6-J6</f>
        <v>#N/A</v>
      </c>
      <c r="L6" s="55" t="e">
        <f>+Cálculos!L36*1000</f>
        <v>#N/A</v>
      </c>
    </row>
    <row r="7" spans="1:12" ht="19.5" thickBot="1" x14ac:dyDescent="0.35">
      <c r="A7" s="48" t="s">
        <v>8</v>
      </c>
      <c r="B7" s="51" t="s">
        <v>47</v>
      </c>
      <c r="C7" s="66"/>
      <c r="D7" s="67"/>
      <c r="E7" s="67"/>
      <c r="F7" s="68"/>
      <c r="H7" s="52">
        <f t="shared" ref="H7:H15" si="0">+H6+1</f>
        <v>2</v>
      </c>
      <c r="I7" s="53" t="e">
        <f>+SUM(Cálculos!E23:H23)</f>
        <v>#N/A</v>
      </c>
      <c r="J7" s="53" t="e">
        <f>+SUM(Cálculos!I23:L23)</f>
        <v>#N/A</v>
      </c>
      <c r="K7" s="54" t="e">
        <f t="shared" ref="K7:K15" si="1">+I7-J7</f>
        <v>#N/A</v>
      </c>
      <c r="L7" s="55" t="e">
        <f>+Cálculos!L37*1000</f>
        <v>#N/A</v>
      </c>
    </row>
    <row r="8" spans="1:12" ht="15.75" thickBot="1" x14ac:dyDescent="0.3">
      <c r="A8" s="48" t="s">
        <v>9</v>
      </c>
      <c r="B8" s="51" t="s">
        <v>39</v>
      </c>
      <c r="C8" s="64"/>
      <c r="D8" s="64"/>
      <c r="E8" s="64"/>
      <c r="F8" s="64"/>
      <c r="H8" s="52">
        <f t="shared" si="0"/>
        <v>3</v>
      </c>
      <c r="I8" s="53" t="e">
        <f>+SUM(Cálculos!E24:H24)</f>
        <v>#N/A</v>
      </c>
      <c r="J8" s="53" t="e">
        <f>+SUM(Cálculos!I24:L24)</f>
        <v>#N/A</v>
      </c>
      <c r="K8" s="54" t="e">
        <f t="shared" si="1"/>
        <v>#N/A</v>
      </c>
      <c r="L8" s="55" t="e">
        <f>+Cálculos!L38*1000</f>
        <v>#N/A</v>
      </c>
    </row>
    <row r="9" spans="1:12" ht="15.75" thickBot="1" x14ac:dyDescent="0.3">
      <c r="A9" s="48" t="s">
        <v>10</v>
      </c>
      <c r="B9" s="51" t="s">
        <v>38</v>
      </c>
      <c r="C9" s="64"/>
      <c r="D9" s="64"/>
      <c r="E9" s="64"/>
      <c r="F9" s="64"/>
      <c r="H9" s="52">
        <f t="shared" si="0"/>
        <v>4</v>
      </c>
      <c r="I9" s="53" t="e">
        <f>+SUM(Cálculos!E25:H25)</f>
        <v>#N/A</v>
      </c>
      <c r="J9" s="53" t="e">
        <f>+SUM(Cálculos!I25:L25)</f>
        <v>#N/A</v>
      </c>
      <c r="K9" s="54" t="e">
        <f t="shared" si="1"/>
        <v>#N/A</v>
      </c>
      <c r="L9" s="55" t="e">
        <f>+Cálculos!L39*1000</f>
        <v>#N/A</v>
      </c>
    </row>
    <row r="10" spans="1:12" ht="18.75" x14ac:dyDescent="0.3">
      <c r="A10" s="48"/>
      <c r="B10" s="56" t="s">
        <v>114</v>
      </c>
      <c r="C10" s="70"/>
      <c r="D10" s="71"/>
      <c r="E10" s="71"/>
      <c r="F10" s="72"/>
      <c r="H10" s="52">
        <f t="shared" si="0"/>
        <v>5</v>
      </c>
      <c r="I10" s="53" t="e">
        <f>+SUM(Cálculos!E26:H26)</f>
        <v>#N/A</v>
      </c>
      <c r="J10" s="53" t="e">
        <f>+SUM(Cálculos!I26:L26)</f>
        <v>#N/A</v>
      </c>
      <c r="K10" s="54" t="e">
        <f t="shared" si="1"/>
        <v>#N/A</v>
      </c>
      <c r="L10" s="55" t="e">
        <f>+Cálculos!L40*1000</f>
        <v>#N/A</v>
      </c>
    </row>
    <row r="11" spans="1:12" x14ac:dyDescent="0.25">
      <c r="H11" s="52">
        <f t="shared" si="0"/>
        <v>6</v>
      </c>
      <c r="I11" s="53" t="e">
        <f>+SUM(Cálculos!E27:H27)</f>
        <v>#N/A</v>
      </c>
      <c r="J11" s="53" t="e">
        <f>+SUM(Cálculos!I27:L27)</f>
        <v>#N/A</v>
      </c>
      <c r="K11" s="54" t="e">
        <f t="shared" si="1"/>
        <v>#N/A</v>
      </c>
      <c r="L11" s="55" t="e">
        <f>+Cálculos!L41*1000</f>
        <v>#N/A</v>
      </c>
    </row>
    <row r="12" spans="1:12" ht="20.25" thickBot="1" x14ac:dyDescent="0.35">
      <c r="B12" s="69" t="s">
        <v>46</v>
      </c>
      <c r="C12" s="69"/>
      <c r="H12" s="52">
        <f t="shared" si="0"/>
        <v>7</v>
      </c>
      <c r="I12" s="53" t="e">
        <f>+SUM(Cálculos!E28:H28)</f>
        <v>#N/A</v>
      </c>
      <c r="J12" s="53" t="e">
        <f>+SUM(Cálculos!I28:L28)</f>
        <v>#N/A</v>
      </c>
      <c r="K12" s="54" t="e">
        <f t="shared" si="1"/>
        <v>#N/A</v>
      </c>
      <c r="L12" s="55" t="e">
        <f>+Cálculos!L42*1000</f>
        <v>#N/A</v>
      </c>
    </row>
    <row r="13" spans="1:12" ht="18.75" thickTop="1" thickBot="1" x14ac:dyDescent="0.35">
      <c r="C13" s="57" t="s">
        <v>45</v>
      </c>
      <c r="D13" s="57" t="s">
        <v>117</v>
      </c>
      <c r="H13" s="52">
        <f t="shared" si="0"/>
        <v>8</v>
      </c>
      <c r="I13" s="53" t="e">
        <f>+SUM(Cálculos!E29:H29)</f>
        <v>#N/A</v>
      </c>
      <c r="J13" s="53" t="e">
        <f>+SUM(Cálculos!I29:L29)</f>
        <v>#N/A</v>
      </c>
      <c r="K13" s="54" t="e">
        <f t="shared" si="1"/>
        <v>#N/A</v>
      </c>
      <c r="L13" s="55" t="e">
        <f>+Cálculos!L43*1000</f>
        <v>#N/A</v>
      </c>
    </row>
    <row r="14" spans="1:12" ht="20.25" thickTop="1" thickBot="1" x14ac:dyDescent="0.35">
      <c r="B14" s="51" t="s">
        <v>40</v>
      </c>
      <c r="C14" s="59"/>
      <c r="D14" s="60"/>
      <c r="H14" s="52">
        <f t="shared" si="0"/>
        <v>9</v>
      </c>
      <c r="I14" s="53" t="e">
        <f>+SUM(Cálculos!E30:H30)</f>
        <v>#N/A</v>
      </c>
      <c r="J14" s="53" t="e">
        <f>+SUM(Cálculos!I30:L30)</f>
        <v>#N/A</v>
      </c>
      <c r="K14" s="54" t="e">
        <f t="shared" si="1"/>
        <v>#N/A</v>
      </c>
      <c r="L14" s="55" t="e">
        <f>+Cálculos!L44*1000</f>
        <v>#N/A</v>
      </c>
    </row>
    <row r="15" spans="1:12" ht="19.5" thickBot="1" x14ac:dyDescent="0.35">
      <c r="B15" s="51" t="s">
        <v>41</v>
      </c>
      <c r="C15" s="59"/>
      <c r="D15" s="60"/>
      <c r="H15" s="52">
        <f t="shared" si="0"/>
        <v>10</v>
      </c>
      <c r="I15" s="53" t="e">
        <f>+SUM(Cálculos!E31:H31)</f>
        <v>#N/A</v>
      </c>
      <c r="J15" s="53" t="e">
        <f>+SUM(Cálculos!I31:L31)</f>
        <v>#N/A</v>
      </c>
      <c r="K15" s="54" t="e">
        <f t="shared" si="1"/>
        <v>#N/A</v>
      </c>
      <c r="L15" s="55" t="e">
        <f>+Cálculos!L45*1000</f>
        <v>#N/A</v>
      </c>
    </row>
    <row r="16" spans="1:12" ht="19.5" thickBot="1" x14ac:dyDescent="0.35">
      <c r="B16" s="51" t="s">
        <v>42</v>
      </c>
      <c r="C16" s="59"/>
      <c r="D16" s="60"/>
    </row>
    <row r="17" spans="2:11" ht="20.25" thickBot="1" x14ac:dyDescent="0.35">
      <c r="B17" s="51" t="s">
        <v>43</v>
      </c>
      <c r="C17" s="59"/>
      <c r="D17" s="60"/>
      <c r="H17" s="74" t="s">
        <v>116</v>
      </c>
      <c r="I17" s="75"/>
      <c r="J17" s="76" t="e">
        <f>+NPV(6%,L6:L15)</f>
        <v>#N/A</v>
      </c>
      <c r="K17" s="77"/>
    </row>
    <row r="18" spans="2:11" ht="19.5" thickBot="1" x14ac:dyDescent="0.35">
      <c r="B18" s="51" t="s">
        <v>44</v>
      </c>
      <c r="C18" s="59"/>
      <c r="D18" s="60"/>
    </row>
    <row r="20" spans="2:11" ht="18.75" x14ac:dyDescent="0.3">
      <c r="C20" s="58"/>
    </row>
    <row r="21" spans="2:11" ht="18.75" x14ac:dyDescent="0.3">
      <c r="C21" s="58"/>
    </row>
  </sheetData>
  <sheetProtection password="9A45" sheet="1" objects="1" scenarios="1"/>
  <mergeCells count="11">
    <mergeCell ref="B12:C12"/>
    <mergeCell ref="C10:F10"/>
    <mergeCell ref="I5:L5"/>
    <mergeCell ref="H17:I17"/>
    <mergeCell ref="J17:K17"/>
    <mergeCell ref="C9:F9"/>
    <mergeCell ref="B4:C4"/>
    <mergeCell ref="C5:F5"/>
    <mergeCell ref="C6:F6"/>
    <mergeCell ref="C7:F7"/>
    <mergeCell ref="C8:F8"/>
  </mergeCells>
  <dataValidations count="2">
    <dataValidation type="list" allowBlank="1" showInputMessage="1" showErrorMessage="1" sqref="C5:F5">
      <formula1>$A$2:$A$4</formula1>
    </dataValidation>
    <dataValidation type="list" allowBlank="1" showInputMessage="1" showErrorMessage="1" sqref="C8:F9">
      <formula1>$A$6:$A$9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O71"/>
  <sheetViews>
    <sheetView topLeftCell="A25" workbookViewId="0">
      <selection activeCell="F37" sqref="F37"/>
    </sheetView>
  </sheetViews>
  <sheetFormatPr baseColWidth="10" defaultRowHeight="15" x14ac:dyDescent="0.25"/>
  <cols>
    <col min="2" max="2" width="23.85546875" customWidth="1"/>
    <col min="3" max="3" width="26.5703125" customWidth="1"/>
    <col min="6" max="6" width="16.140625" customWidth="1"/>
    <col min="9" max="9" width="51.5703125" customWidth="1"/>
    <col min="10" max="10" width="22.42578125" customWidth="1"/>
    <col min="11" max="12" width="19.42578125" customWidth="1"/>
  </cols>
  <sheetData>
    <row r="7" spans="2:13" ht="15.75" thickBot="1" x14ac:dyDescent="0.3"/>
    <row r="8" spans="2:13" ht="15.75" thickBot="1" x14ac:dyDescent="0.3">
      <c r="B8" s="3" t="s">
        <v>13</v>
      </c>
      <c r="C8" s="5" t="s">
        <v>0</v>
      </c>
      <c r="D8" s="8" t="s">
        <v>1</v>
      </c>
      <c r="E8" s="7"/>
      <c r="F8" s="7"/>
      <c r="G8" s="7"/>
    </row>
    <row r="9" spans="2:13" ht="15.75" thickBot="1" x14ac:dyDescent="0.3">
      <c r="B9" s="4"/>
      <c r="C9" s="6"/>
      <c r="D9" s="1" t="s">
        <v>2</v>
      </c>
      <c r="E9" s="1" t="s">
        <v>3</v>
      </c>
      <c r="F9" s="1" t="s">
        <v>4</v>
      </c>
      <c r="G9" s="1" t="s">
        <v>5</v>
      </c>
    </row>
    <row r="10" spans="2:13" ht="30" customHeight="1" thickBot="1" x14ac:dyDescent="0.3">
      <c r="B10" s="10" t="s">
        <v>6</v>
      </c>
      <c r="C10" s="2" t="s">
        <v>7</v>
      </c>
      <c r="D10" s="29">
        <v>0.36</v>
      </c>
      <c r="E10" s="29">
        <v>0.45</v>
      </c>
      <c r="F10" s="29">
        <v>1.31</v>
      </c>
      <c r="G10" s="29">
        <v>4.76</v>
      </c>
      <c r="J10" s="41" t="s">
        <v>1</v>
      </c>
      <c r="K10" s="41" t="s">
        <v>111</v>
      </c>
    </row>
    <row r="11" spans="2:13" ht="15.75" thickBot="1" x14ac:dyDescent="0.3">
      <c r="B11" s="9"/>
      <c r="C11" s="2" t="s">
        <v>8</v>
      </c>
      <c r="D11" s="29">
        <v>0.22</v>
      </c>
      <c r="E11" s="29">
        <v>0.19</v>
      </c>
      <c r="F11" s="29">
        <v>0.56999999999999995</v>
      </c>
      <c r="G11" s="29">
        <v>1.1100000000000001</v>
      </c>
      <c r="I11" s="16" t="s">
        <v>99</v>
      </c>
      <c r="J11" s="40">
        <v>0.36</v>
      </c>
      <c r="K11" s="42">
        <v>565087323.3973006</v>
      </c>
      <c r="L11" s="13"/>
      <c r="M11" s="14"/>
    </row>
    <row r="12" spans="2:13" ht="15.75" thickBot="1" x14ac:dyDescent="0.3">
      <c r="B12" s="9"/>
      <c r="C12" s="2" t="s">
        <v>9</v>
      </c>
      <c r="D12" s="29">
        <v>0.61</v>
      </c>
      <c r="E12" s="29">
        <v>0.61</v>
      </c>
      <c r="F12" s="29">
        <v>0</v>
      </c>
      <c r="G12" s="29">
        <v>0.61</v>
      </c>
      <c r="I12" s="16" t="s">
        <v>100</v>
      </c>
      <c r="J12" s="40">
        <v>0.22</v>
      </c>
      <c r="K12" s="43">
        <v>682269074.43656528</v>
      </c>
      <c r="L12" s="15"/>
      <c r="M12" s="12"/>
    </row>
    <row r="13" spans="2:13" ht="15.75" thickBot="1" x14ac:dyDescent="0.3">
      <c r="B13" s="11"/>
      <c r="C13" s="2" t="s">
        <v>10</v>
      </c>
      <c r="D13" s="29">
        <v>0.11</v>
      </c>
      <c r="E13" s="29">
        <v>0.41</v>
      </c>
      <c r="F13" s="29">
        <v>0.5</v>
      </c>
      <c r="G13" s="29">
        <v>0.55000000000000004</v>
      </c>
      <c r="I13" s="16" t="s">
        <v>101</v>
      </c>
      <c r="J13" s="40">
        <v>0.61</v>
      </c>
      <c r="K13" s="43">
        <v>658521956.86164498</v>
      </c>
      <c r="L13" s="16"/>
      <c r="M13" s="16"/>
    </row>
    <row r="14" spans="2:13" ht="15.75" thickBot="1" x14ac:dyDescent="0.3">
      <c r="B14" s="10" t="s">
        <v>11</v>
      </c>
      <c r="C14" s="2" t="s">
        <v>7</v>
      </c>
      <c r="D14" s="29">
        <v>1.3</v>
      </c>
      <c r="E14" s="29">
        <v>2.14</v>
      </c>
      <c r="F14" s="29">
        <v>3.06</v>
      </c>
      <c r="G14" s="29">
        <v>2.75</v>
      </c>
      <c r="I14" s="16" t="s">
        <v>102</v>
      </c>
      <c r="J14" s="40">
        <v>0.11</v>
      </c>
      <c r="K14" s="43">
        <v>846155890.67264175</v>
      </c>
      <c r="L14" s="16"/>
      <c r="M14" s="16"/>
    </row>
    <row r="15" spans="2:13" ht="15.75" thickBot="1" x14ac:dyDescent="0.3">
      <c r="B15" s="9"/>
      <c r="C15" s="2" t="s">
        <v>8</v>
      </c>
      <c r="D15" s="29">
        <v>0.41</v>
      </c>
      <c r="E15" s="29">
        <v>0.46</v>
      </c>
      <c r="F15" s="29">
        <v>1.07</v>
      </c>
      <c r="G15" s="29">
        <v>0.72</v>
      </c>
      <c r="I15" s="16" t="s">
        <v>103</v>
      </c>
      <c r="J15" s="40">
        <v>1.3</v>
      </c>
      <c r="K15" s="43">
        <v>532030789.94320172</v>
      </c>
      <c r="L15" s="16"/>
      <c r="M15" s="16"/>
    </row>
    <row r="16" spans="2:13" ht="15.75" thickBot="1" x14ac:dyDescent="0.3">
      <c r="B16" s="9"/>
      <c r="C16" s="2" t="s">
        <v>9</v>
      </c>
      <c r="D16" s="29">
        <v>0.57999999999999996</v>
      </c>
      <c r="E16" s="29">
        <v>0.14000000000000001</v>
      </c>
      <c r="F16" s="29">
        <v>1.58</v>
      </c>
      <c r="G16" s="29">
        <v>0.18</v>
      </c>
      <c r="I16" s="16" t="s">
        <v>104</v>
      </c>
      <c r="J16" s="40">
        <v>0.41</v>
      </c>
      <c r="K16" s="43">
        <v>497778451.82151848</v>
      </c>
      <c r="L16" s="16"/>
      <c r="M16" s="16"/>
    </row>
    <row r="17" spans="2:15" ht="15.75" thickBot="1" x14ac:dyDescent="0.3">
      <c r="B17" s="11"/>
      <c r="C17" s="2" t="s">
        <v>10</v>
      </c>
      <c r="D17" s="29">
        <v>0.22</v>
      </c>
      <c r="E17" s="29">
        <v>0.4</v>
      </c>
      <c r="F17" s="29">
        <v>0.83</v>
      </c>
      <c r="G17" s="29">
        <v>0.44</v>
      </c>
      <c r="I17" s="16" t="s">
        <v>105</v>
      </c>
      <c r="J17" s="40">
        <v>0.57999999999999996</v>
      </c>
      <c r="K17" s="43">
        <v>658521956.86164498</v>
      </c>
      <c r="L17" s="16"/>
      <c r="M17" s="16"/>
    </row>
    <row r="18" spans="2:15" ht="15.75" thickBot="1" x14ac:dyDescent="0.3">
      <c r="B18" s="10" t="s">
        <v>12</v>
      </c>
      <c r="C18" s="2" t="s">
        <v>7</v>
      </c>
      <c r="D18" s="29">
        <v>1.24</v>
      </c>
      <c r="E18" s="29">
        <v>0.8</v>
      </c>
      <c r="F18" s="29">
        <v>2.12</v>
      </c>
      <c r="G18" s="29">
        <v>2.33</v>
      </c>
      <c r="I18" s="16" t="s">
        <v>106</v>
      </c>
      <c r="J18" s="40">
        <v>0.22</v>
      </c>
      <c r="K18" s="43">
        <v>804374189.90206027</v>
      </c>
      <c r="L18" s="16"/>
      <c r="M18" s="16"/>
    </row>
    <row r="19" spans="2:15" ht="15.75" thickBot="1" x14ac:dyDescent="0.3">
      <c r="B19" s="9"/>
      <c r="C19" s="2" t="s">
        <v>8</v>
      </c>
      <c r="D19" s="29">
        <v>0.75</v>
      </c>
      <c r="E19" s="29">
        <v>0.36</v>
      </c>
      <c r="F19" s="29">
        <v>1.46</v>
      </c>
      <c r="G19" s="29">
        <v>0.76</v>
      </c>
      <c r="I19" s="16" t="s">
        <v>107</v>
      </c>
      <c r="J19" s="40">
        <v>1.24</v>
      </c>
      <c r="K19" s="43">
        <v>475907681.82365566</v>
      </c>
      <c r="L19" s="16"/>
      <c r="M19" s="16"/>
    </row>
    <row r="20" spans="2:15" ht="15.75" thickBot="1" x14ac:dyDescent="0.3">
      <c r="B20" s="9"/>
      <c r="C20" s="2" t="s">
        <v>9</v>
      </c>
      <c r="D20" s="29">
        <v>0.92</v>
      </c>
      <c r="E20" s="29">
        <v>0.53</v>
      </c>
      <c r="F20" s="29">
        <v>1.68</v>
      </c>
      <c r="G20" s="29">
        <v>0.3</v>
      </c>
      <c r="I20" s="16" t="s">
        <v>108</v>
      </c>
      <c r="J20" s="40">
        <v>0.75</v>
      </c>
      <c r="K20" s="43">
        <v>708557559.40068042</v>
      </c>
      <c r="L20" s="16"/>
      <c r="M20" s="16"/>
    </row>
    <row r="21" spans="2:15" ht="15.75" thickBot="1" x14ac:dyDescent="0.3">
      <c r="B21" s="11"/>
      <c r="C21" s="2" t="s">
        <v>10</v>
      </c>
      <c r="D21" s="29">
        <v>0.43</v>
      </c>
      <c r="E21" s="29">
        <v>0.32</v>
      </c>
      <c r="F21" s="29">
        <v>0.79</v>
      </c>
      <c r="G21" s="29">
        <v>0.53</v>
      </c>
      <c r="I21" s="16" t="s">
        <v>109</v>
      </c>
      <c r="J21" s="40">
        <v>0.92</v>
      </c>
      <c r="K21" s="43">
        <v>538051855.60326028</v>
      </c>
      <c r="L21" s="16"/>
      <c r="M21" s="16"/>
    </row>
    <row r="22" spans="2:15" x14ac:dyDescent="0.25">
      <c r="I22" s="16" t="s">
        <v>110</v>
      </c>
      <c r="J22" s="40">
        <v>0.43</v>
      </c>
      <c r="K22" s="43">
        <v>881834251.35869682</v>
      </c>
      <c r="L22" s="16"/>
      <c r="M22" s="16"/>
      <c r="N22" s="15"/>
      <c r="O22" s="16"/>
    </row>
    <row r="23" spans="2:15" x14ac:dyDescent="0.25">
      <c r="I23" s="16" t="s">
        <v>63</v>
      </c>
      <c r="J23" s="40">
        <v>0.45</v>
      </c>
      <c r="K23" s="43">
        <v>277539162.16044515</v>
      </c>
      <c r="L23" s="16"/>
      <c r="M23" s="16"/>
    </row>
    <row r="24" spans="2:15" x14ac:dyDescent="0.25">
      <c r="B24" s="61" t="s">
        <v>111</v>
      </c>
      <c r="C24" s="19"/>
      <c r="D24" s="19"/>
      <c r="E24" s="19"/>
      <c r="F24" s="19"/>
      <c r="I24" s="16" t="s">
        <v>64</v>
      </c>
      <c r="J24" s="40">
        <v>0.19</v>
      </c>
      <c r="K24" s="43">
        <v>154168996.16324994</v>
      </c>
      <c r="L24" s="16"/>
      <c r="M24" s="16"/>
    </row>
    <row r="25" spans="2:15" x14ac:dyDescent="0.25">
      <c r="B25" s="61" t="s">
        <v>14</v>
      </c>
      <c r="C25" s="19"/>
      <c r="D25" s="19"/>
      <c r="E25" s="19"/>
      <c r="F25" s="19"/>
      <c r="G25" s="12"/>
      <c r="H25" s="12"/>
      <c r="I25" s="16" t="s">
        <v>65</v>
      </c>
      <c r="J25" s="40">
        <v>0.61</v>
      </c>
      <c r="K25" s="43">
        <v>415545045.01324546</v>
      </c>
      <c r="L25" s="16"/>
      <c r="M25" s="16"/>
    </row>
    <row r="26" spans="2:15" ht="12.75" customHeight="1" x14ac:dyDescent="0.25">
      <c r="B26" s="17" t="s">
        <v>15</v>
      </c>
      <c r="C26" s="17" t="s">
        <v>16</v>
      </c>
      <c r="D26" s="18" t="s">
        <v>17</v>
      </c>
      <c r="E26" s="18" t="s">
        <v>11</v>
      </c>
      <c r="F26" s="18" t="s">
        <v>18</v>
      </c>
      <c r="G26" s="13"/>
      <c r="H26" s="13"/>
      <c r="I26" s="16" t="s">
        <v>66</v>
      </c>
      <c r="J26" s="40">
        <v>0.41</v>
      </c>
      <c r="K26" s="43">
        <v>114237335.28571346</v>
      </c>
    </row>
    <row r="27" spans="2:15" x14ac:dyDescent="0.25">
      <c r="B27" s="17"/>
      <c r="C27" s="17"/>
      <c r="D27" s="19" t="s">
        <v>19</v>
      </c>
      <c r="E27" s="19" t="s">
        <v>19</v>
      </c>
      <c r="F27" s="19" t="s">
        <v>19</v>
      </c>
      <c r="G27" s="15"/>
      <c r="H27" s="15"/>
      <c r="I27" s="16" t="s">
        <v>67</v>
      </c>
      <c r="J27" s="40">
        <v>2.14</v>
      </c>
      <c r="K27" s="43">
        <v>203801470.7866511</v>
      </c>
    </row>
    <row r="28" spans="2:15" x14ac:dyDescent="0.25">
      <c r="B28" s="20" t="s">
        <v>27</v>
      </c>
      <c r="C28" s="44" t="s">
        <v>2</v>
      </c>
      <c r="D28" s="45">
        <v>565087323.3973006</v>
      </c>
      <c r="E28" s="45">
        <v>532030789.94320172</v>
      </c>
      <c r="F28" s="45">
        <v>475907681.82365566</v>
      </c>
      <c r="G28" s="16"/>
      <c r="H28" s="16"/>
      <c r="I28" s="16" t="s">
        <v>68</v>
      </c>
      <c r="J28" s="40">
        <v>0.46</v>
      </c>
      <c r="K28" s="43">
        <v>176370504.62421006</v>
      </c>
    </row>
    <row r="29" spans="2:15" x14ac:dyDescent="0.25">
      <c r="B29" s="22"/>
      <c r="C29" s="44" t="s">
        <v>21</v>
      </c>
      <c r="D29" s="45">
        <v>277539162.16044515</v>
      </c>
      <c r="E29" s="45">
        <v>203801470.7866511</v>
      </c>
      <c r="F29" s="45">
        <v>241794272.00508684</v>
      </c>
      <c r="G29" s="16"/>
      <c r="H29" s="16"/>
      <c r="I29" s="16" t="s">
        <v>69</v>
      </c>
      <c r="J29" s="40">
        <v>0.14000000000000001</v>
      </c>
      <c r="K29" s="43">
        <v>415545045.01324546</v>
      </c>
    </row>
    <row r="30" spans="2:15" x14ac:dyDescent="0.25">
      <c r="B30" s="22"/>
      <c r="C30" s="44" t="s">
        <v>22</v>
      </c>
      <c r="D30" s="45">
        <v>266251376.7844868</v>
      </c>
      <c r="E30" s="45">
        <v>231406485.03088269</v>
      </c>
      <c r="F30" s="45">
        <v>144166180.42447853</v>
      </c>
      <c r="G30" s="16"/>
      <c r="H30" s="16"/>
      <c r="I30" s="16" t="s">
        <v>70</v>
      </c>
      <c r="J30" s="40">
        <v>0.4</v>
      </c>
      <c r="K30" s="43">
        <v>116872672.14862061</v>
      </c>
    </row>
    <row r="31" spans="2:15" x14ac:dyDescent="0.25">
      <c r="B31" s="22"/>
      <c r="C31" s="44" t="s">
        <v>5</v>
      </c>
      <c r="D31" s="45">
        <v>165023224.75464639</v>
      </c>
      <c r="E31" s="45">
        <v>257454333.98579383</v>
      </c>
      <c r="F31" s="45">
        <v>170265164.95875853</v>
      </c>
      <c r="G31" s="16"/>
      <c r="H31" s="16"/>
      <c r="I31" s="16" t="s">
        <v>71</v>
      </c>
      <c r="J31" s="40">
        <v>0.8</v>
      </c>
      <c r="K31" s="43">
        <v>241794272.00508684</v>
      </c>
    </row>
    <row r="32" spans="2:15" x14ac:dyDescent="0.25">
      <c r="B32" s="23"/>
      <c r="C32" s="44" t="s">
        <v>23</v>
      </c>
      <c r="D32" s="45">
        <v>213218025.47013915</v>
      </c>
      <c r="E32" s="45">
        <v>273847016.07608008</v>
      </c>
      <c r="F32" s="45">
        <v>222822085.22707203</v>
      </c>
      <c r="G32" s="16"/>
      <c r="H32" s="16"/>
      <c r="I32" s="16" t="s">
        <v>72</v>
      </c>
      <c r="J32" s="40">
        <v>0.36</v>
      </c>
      <c r="K32" s="43">
        <v>168531964.81719851</v>
      </c>
    </row>
    <row r="33" spans="2:11" x14ac:dyDescent="0.25">
      <c r="B33" s="20" t="s">
        <v>24</v>
      </c>
      <c r="C33" s="19" t="s">
        <v>2</v>
      </c>
      <c r="D33" s="21">
        <v>682269074.43656528</v>
      </c>
      <c r="E33" s="21">
        <v>497778451.82151848</v>
      </c>
      <c r="F33" s="21">
        <v>708557559.40068042</v>
      </c>
      <c r="G33" s="16"/>
      <c r="H33" s="16"/>
      <c r="I33" s="16" t="s">
        <v>73</v>
      </c>
      <c r="J33" s="40">
        <v>0.53</v>
      </c>
      <c r="K33" s="43">
        <v>131305195.06466351</v>
      </c>
    </row>
    <row r="34" spans="2:11" x14ac:dyDescent="0.25">
      <c r="B34" s="22"/>
      <c r="C34" s="19" t="s">
        <v>21</v>
      </c>
      <c r="D34" s="21">
        <v>154168996.16324994</v>
      </c>
      <c r="E34" s="21">
        <v>176370504.62421006</v>
      </c>
      <c r="F34" s="21">
        <v>168531964.81719851</v>
      </c>
      <c r="G34" s="16"/>
      <c r="H34" s="16"/>
      <c r="I34" s="16" t="s">
        <v>74</v>
      </c>
      <c r="J34" s="40">
        <v>0.32</v>
      </c>
      <c r="K34" s="43">
        <v>204570381.26571241</v>
      </c>
    </row>
    <row r="35" spans="2:11" x14ac:dyDescent="0.25">
      <c r="B35" s="22"/>
      <c r="C35" s="19" t="s">
        <v>22</v>
      </c>
      <c r="D35" s="21">
        <v>425322957.74374169</v>
      </c>
      <c r="E35" s="21">
        <v>177077927.57379904</v>
      </c>
      <c r="F35" s="21">
        <v>317429665.14401633</v>
      </c>
      <c r="G35" s="16"/>
      <c r="H35" s="16"/>
      <c r="I35" s="16" t="s">
        <v>75</v>
      </c>
      <c r="J35" s="40">
        <v>1.31</v>
      </c>
      <c r="K35" s="43">
        <v>266251376.7844868</v>
      </c>
    </row>
    <row r="36" spans="2:11" x14ac:dyDescent="0.25">
      <c r="B36" s="22"/>
      <c r="C36" s="19" t="s">
        <v>5</v>
      </c>
      <c r="D36" s="21">
        <v>207670510.53728744</v>
      </c>
      <c r="E36" s="21">
        <v>180003405.30096328</v>
      </c>
      <c r="F36" s="21">
        <v>208206323.45281389</v>
      </c>
      <c r="G36" s="16"/>
      <c r="H36" s="16"/>
      <c r="I36" s="16" t="s">
        <v>76</v>
      </c>
      <c r="J36" s="40">
        <v>0.56999999999999995</v>
      </c>
      <c r="K36" s="43">
        <v>425322957.74374169</v>
      </c>
    </row>
    <row r="37" spans="2:11" x14ac:dyDescent="0.25">
      <c r="B37" s="23"/>
      <c r="C37" s="19" t="s">
        <v>23</v>
      </c>
      <c r="D37" s="21">
        <v>302040211.32548934</v>
      </c>
      <c r="E37" s="21">
        <v>224898956.5421586</v>
      </c>
      <c r="F37" s="21">
        <v>354999341.03471923</v>
      </c>
      <c r="G37" s="15"/>
      <c r="H37" s="15"/>
      <c r="I37" s="16" t="s">
        <v>77</v>
      </c>
      <c r="J37" s="40">
        <v>0</v>
      </c>
      <c r="K37" s="43">
        <v>110809612.05948904</v>
      </c>
    </row>
    <row r="38" spans="2:11" x14ac:dyDescent="0.25">
      <c r="B38" s="20" t="s">
        <v>25</v>
      </c>
      <c r="C38" s="44" t="s">
        <v>2</v>
      </c>
      <c r="D38" s="45">
        <v>658521956.86164498</v>
      </c>
      <c r="E38" s="45">
        <v>658521956.86164498</v>
      </c>
      <c r="F38" s="45">
        <v>538051855.60326028</v>
      </c>
      <c r="G38" s="16"/>
      <c r="H38" s="16"/>
      <c r="I38" s="16" t="s">
        <v>78</v>
      </c>
      <c r="J38" s="40">
        <v>0.5</v>
      </c>
      <c r="K38" s="43">
        <v>301388278.77201837</v>
      </c>
    </row>
    <row r="39" spans="2:11" x14ac:dyDescent="0.25">
      <c r="B39" s="22"/>
      <c r="C39" s="44" t="s">
        <v>21</v>
      </c>
      <c r="D39" s="45">
        <v>415545045.01324546</v>
      </c>
      <c r="E39" s="45">
        <v>415545045.01324546</v>
      </c>
      <c r="F39" s="45">
        <v>131305195.06466351</v>
      </c>
      <c r="G39" s="16"/>
      <c r="H39" s="16"/>
      <c r="I39" s="16" t="s">
        <v>79</v>
      </c>
      <c r="J39" s="40">
        <v>3.06</v>
      </c>
      <c r="K39" s="43">
        <v>231406485.03088269</v>
      </c>
    </row>
    <row r="40" spans="2:11" x14ac:dyDescent="0.25">
      <c r="B40" s="22"/>
      <c r="C40" s="44" t="s">
        <v>22</v>
      </c>
      <c r="D40" s="45">
        <v>110809612.05948904</v>
      </c>
      <c r="E40" s="45">
        <v>110809612.05948904</v>
      </c>
      <c r="F40" s="45">
        <v>185100488.96828514</v>
      </c>
      <c r="G40" s="16"/>
      <c r="H40" s="16"/>
      <c r="I40" s="16" t="s">
        <v>80</v>
      </c>
      <c r="J40" s="40">
        <v>1.07</v>
      </c>
      <c r="K40" s="43">
        <v>177077927.57379904</v>
      </c>
    </row>
    <row r="41" spans="2:11" x14ac:dyDescent="0.25">
      <c r="B41" s="22"/>
      <c r="C41" s="44" t="s">
        <v>5</v>
      </c>
      <c r="D41" s="45">
        <v>9377972.09112712</v>
      </c>
      <c r="E41" s="45">
        <v>9377972.09112712</v>
      </c>
      <c r="F41" s="45">
        <v>173950369.61940494</v>
      </c>
      <c r="G41" s="16"/>
      <c r="H41" s="16"/>
      <c r="I41" s="16" t="s">
        <v>81</v>
      </c>
      <c r="J41" s="40">
        <v>1.58</v>
      </c>
      <c r="K41" s="43">
        <v>110809612.05948904</v>
      </c>
    </row>
    <row r="42" spans="2:11" x14ac:dyDescent="0.25">
      <c r="B42" s="23"/>
      <c r="C42" s="44" t="s">
        <v>23</v>
      </c>
      <c r="D42" s="45">
        <v>263550784.1579628</v>
      </c>
      <c r="E42" s="45">
        <v>263550784.1579628</v>
      </c>
      <c r="F42" s="45">
        <v>248371913.25142229</v>
      </c>
      <c r="I42" s="16" t="s">
        <v>82</v>
      </c>
      <c r="J42" s="40">
        <v>0.83</v>
      </c>
      <c r="K42" s="43">
        <v>217549615.70149818</v>
      </c>
    </row>
    <row r="43" spans="2:11" x14ac:dyDescent="0.25">
      <c r="B43" s="20" t="s">
        <v>26</v>
      </c>
      <c r="C43" s="19" t="s">
        <v>2</v>
      </c>
      <c r="D43" s="21">
        <v>846155890.67264175</v>
      </c>
      <c r="E43" s="21">
        <v>804374189.90206027</v>
      </c>
      <c r="F43" s="21">
        <v>881834251.35869682</v>
      </c>
      <c r="I43" s="16" t="s">
        <v>83</v>
      </c>
      <c r="J43" s="40">
        <v>2.12</v>
      </c>
      <c r="K43" s="43">
        <v>144166180.42447853</v>
      </c>
    </row>
    <row r="44" spans="2:11" x14ac:dyDescent="0.25">
      <c r="B44" s="22"/>
      <c r="C44" s="19" t="s">
        <v>21</v>
      </c>
      <c r="D44" s="21">
        <v>114237335.28571346</v>
      </c>
      <c r="E44" s="21">
        <v>116872672.14862061</v>
      </c>
      <c r="F44" s="21">
        <v>204570381.26571241</v>
      </c>
      <c r="I44" s="16" t="s">
        <v>84</v>
      </c>
      <c r="J44" s="40">
        <v>1.46</v>
      </c>
      <c r="K44" s="43">
        <v>317429665.14401633</v>
      </c>
    </row>
    <row r="45" spans="2:11" x14ac:dyDescent="0.25">
      <c r="B45" s="22"/>
      <c r="C45" s="19" t="s">
        <v>22</v>
      </c>
      <c r="D45" s="21">
        <v>301388278.77201837</v>
      </c>
      <c r="E45" s="21">
        <v>217549615.70149818</v>
      </c>
      <c r="F45" s="21">
        <v>322362741.93196768</v>
      </c>
      <c r="I45" s="16" t="s">
        <v>85</v>
      </c>
      <c r="J45" s="40">
        <v>1.68</v>
      </c>
      <c r="K45" s="43">
        <v>185100488.96828514</v>
      </c>
    </row>
    <row r="46" spans="2:11" x14ac:dyDescent="0.25">
      <c r="B46" s="22"/>
      <c r="C46" s="19" t="s">
        <v>5</v>
      </c>
      <c r="D46" s="21">
        <v>163024710.52778673</v>
      </c>
      <c r="E46" s="21">
        <v>159597197.69601607</v>
      </c>
      <c r="F46" s="21">
        <v>134179254.34039414</v>
      </c>
      <c r="I46" s="16" t="s">
        <v>86</v>
      </c>
      <c r="J46" s="40">
        <v>0.79</v>
      </c>
      <c r="K46" s="43">
        <v>322362741.93196768</v>
      </c>
    </row>
    <row r="47" spans="2:11" x14ac:dyDescent="0.25">
      <c r="B47" s="23"/>
      <c r="C47" s="19" t="s">
        <v>23</v>
      </c>
      <c r="D47" s="21">
        <v>240708489.99942645</v>
      </c>
      <c r="E47" s="21">
        <v>245183702.8459163</v>
      </c>
      <c r="F47" s="21">
        <v>364465698.74384511</v>
      </c>
      <c r="I47" s="16" t="s">
        <v>87</v>
      </c>
      <c r="J47" s="40">
        <v>4.76</v>
      </c>
      <c r="K47" s="43">
        <v>165023224.75464639</v>
      </c>
    </row>
    <row r="48" spans="2:11" x14ac:dyDescent="0.25">
      <c r="B48" s="24" t="s">
        <v>20</v>
      </c>
      <c r="C48" s="25"/>
      <c r="D48" s="26"/>
      <c r="E48" s="27">
        <v>754588.32094163424</v>
      </c>
      <c r="F48" s="28"/>
      <c r="I48" s="16" t="s">
        <v>88</v>
      </c>
      <c r="J48" s="40">
        <v>1.1100000000000001</v>
      </c>
      <c r="K48" s="43">
        <v>207670510.53728744</v>
      </c>
    </row>
    <row r="49" spans="9:11" x14ac:dyDescent="0.25">
      <c r="I49" s="16" t="s">
        <v>89</v>
      </c>
      <c r="J49" s="40">
        <v>0.61</v>
      </c>
      <c r="K49" s="43">
        <v>9377972.09112712</v>
      </c>
    </row>
    <row r="50" spans="9:11" x14ac:dyDescent="0.25">
      <c r="I50" s="16" t="s">
        <v>90</v>
      </c>
      <c r="J50" s="40">
        <v>0.55000000000000004</v>
      </c>
      <c r="K50" s="43">
        <v>163024710.52778673</v>
      </c>
    </row>
    <row r="51" spans="9:11" x14ac:dyDescent="0.25">
      <c r="I51" s="16" t="s">
        <v>91</v>
      </c>
      <c r="J51" s="40">
        <v>2.75</v>
      </c>
      <c r="K51" s="43">
        <v>257454333.98579383</v>
      </c>
    </row>
    <row r="52" spans="9:11" x14ac:dyDescent="0.25">
      <c r="I52" s="16" t="s">
        <v>92</v>
      </c>
      <c r="J52" s="40">
        <v>0.72</v>
      </c>
      <c r="K52" s="43">
        <v>180003405.30096328</v>
      </c>
    </row>
    <row r="53" spans="9:11" x14ac:dyDescent="0.25">
      <c r="I53" s="16" t="s">
        <v>93</v>
      </c>
      <c r="J53" s="40">
        <v>0.18</v>
      </c>
      <c r="K53" s="43">
        <v>9377972.09112712</v>
      </c>
    </row>
    <row r="54" spans="9:11" x14ac:dyDescent="0.25">
      <c r="I54" s="16" t="s">
        <v>94</v>
      </c>
      <c r="J54" s="40">
        <v>0.44</v>
      </c>
      <c r="K54" s="43">
        <v>159597197.69601607</v>
      </c>
    </row>
    <row r="55" spans="9:11" x14ac:dyDescent="0.25">
      <c r="I55" s="16" t="s">
        <v>95</v>
      </c>
      <c r="J55" s="40">
        <v>2.33</v>
      </c>
      <c r="K55" s="43">
        <v>170265164.95875853</v>
      </c>
    </row>
    <row r="56" spans="9:11" x14ac:dyDescent="0.25">
      <c r="I56" s="16" t="s">
        <v>96</v>
      </c>
      <c r="J56" s="40">
        <v>0.76</v>
      </c>
      <c r="K56" s="43">
        <v>208206323.45281389</v>
      </c>
    </row>
    <row r="57" spans="9:11" x14ac:dyDescent="0.25">
      <c r="I57" s="16" t="s">
        <v>97</v>
      </c>
      <c r="J57" s="40">
        <v>0.3</v>
      </c>
      <c r="K57" s="43">
        <v>173950369.61940494</v>
      </c>
    </row>
    <row r="58" spans="9:11" x14ac:dyDescent="0.25">
      <c r="I58" s="16" t="s">
        <v>98</v>
      </c>
      <c r="J58" s="40">
        <v>0.53</v>
      </c>
      <c r="K58" s="43">
        <v>134179254.34039414</v>
      </c>
    </row>
    <row r="71" spans="9:9" x14ac:dyDescent="0.25">
      <c r="I71" s="16"/>
    </row>
  </sheetData>
  <hyperlinks>
    <hyperlink ref="B8" location="_ftn1" display="_ft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4:Z45"/>
  <sheetViews>
    <sheetView workbookViewId="0">
      <selection activeCell="B20" sqref="B20"/>
    </sheetView>
  </sheetViews>
  <sheetFormatPr baseColWidth="10" defaultRowHeight="15" x14ac:dyDescent="0.25"/>
  <cols>
    <col min="2" max="2" width="18" customWidth="1"/>
    <col min="3" max="3" width="26.42578125" customWidth="1"/>
    <col min="5" max="6" width="8.28515625" customWidth="1"/>
    <col min="7" max="10" width="8.28515625" style="34" customWidth="1"/>
    <col min="11" max="11" width="10.85546875" style="34" customWidth="1"/>
    <col min="12" max="12" width="10.85546875" customWidth="1"/>
    <col min="13" max="13" width="17.140625" customWidth="1"/>
    <col min="14" max="26" width="8.28515625" customWidth="1"/>
  </cols>
  <sheetData>
    <row r="4" spans="2:26" x14ac:dyDescent="0.25">
      <c r="E4" t="s">
        <v>59</v>
      </c>
      <c r="V4" s="30"/>
      <c r="W4" s="30"/>
      <c r="X4" s="30"/>
      <c r="Y4" s="30"/>
    </row>
    <row r="5" spans="2:26" ht="30" x14ac:dyDescent="0.25">
      <c r="B5" s="32" t="s">
        <v>28</v>
      </c>
      <c r="C5" s="33">
        <f>+'Parametros de Entrada'!C5:F5</f>
        <v>0</v>
      </c>
      <c r="E5" s="35" t="s">
        <v>48</v>
      </c>
      <c r="F5" s="35" t="s">
        <v>53</v>
      </c>
      <c r="G5" s="35" t="s">
        <v>54</v>
      </c>
      <c r="H5" s="35" t="s">
        <v>57</v>
      </c>
      <c r="I5" s="35" t="s">
        <v>56</v>
      </c>
      <c r="J5" s="35" t="s">
        <v>55</v>
      </c>
      <c r="K5" s="36" t="s">
        <v>58</v>
      </c>
      <c r="L5" s="36" t="s">
        <v>34</v>
      </c>
    </row>
    <row r="6" spans="2:26" x14ac:dyDescent="0.25">
      <c r="B6" s="32" t="s">
        <v>29</v>
      </c>
      <c r="C6" s="33">
        <f>+'Parametros de Entrada'!C6:F6</f>
        <v>0</v>
      </c>
      <c r="E6" s="32">
        <v>0</v>
      </c>
      <c r="F6" s="39">
        <f>+'Parametros de Entrada'!C14</f>
        <v>0</v>
      </c>
      <c r="G6" s="39">
        <f>+'Parametros de Entrada'!C15</f>
        <v>0</v>
      </c>
      <c r="H6" s="39">
        <f>+'Parametros de Entrada'!C16</f>
        <v>0</v>
      </c>
      <c r="I6" s="39">
        <f>+'Parametros de Entrada'!C17</f>
        <v>0</v>
      </c>
      <c r="J6" s="39">
        <f>+'Parametros de Entrada'!C18</f>
        <v>0</v>
      </c>
      <c r="K6" s="37">
        <f t="shared" ref="K6:K16" si="0">+(F6+G6+H6+I6+J6)*$C$12</f>
        <v>0</v>
      </c>
      <c r="L6" s="38">
        <f>+K6/1000000</f>
        <v>0</v>
      </c>
      <c r="Z6" s="31"/>
    </row>
    <row r="7" spans="2:26" x14ac:dyDescent="0.25">
      <c r="B7" s="32" t="s">
        <v>52</v>
      </c>
      <c r="C7" s="33">
        <v>10</v>
      </c>
      <c r="E7" s="32">
        <v>1</v>
      </c>
      <c r="F7" s="39">
        <f>+F6*(1+'Parametros de Entrada'!$D$14)</f>
        <v>0</v>
      </c>
      <c r="G7" s="39">
        <f>+G6*(1+'Parametros de Entrada'!$D$15)</f>
        <v>0</v>
      </c>
      <c r="H7" s="39">
        <f>+H6*(1+'Parametros de Entrada'!$D$16)</f>
        <v>0</v>
      </c>
      <c r="I7" s="39">
        <f>+I6*(1+'Parametros de Entrada'!$D$17)</f>
        <v>0</v>
      </c>
      <c r="J7" s="39">
        <f>+J6*(1+'Parametros de Entrada'!$D$18)</f>
        <v>0</v>
      </c>
      <c r="K7" s="37">
        <f t="shared" si="0"/>
        <v>0</v>
      </c>
      <c r="L7" s="38">
        <f t="shared" ref="L7:L16" si="1">+K7/1000000</f>
        <v>0</v>
      </c>
      <c r="Z7" s="31"/>
    </row>
    <row r="8" spans="2:26" x14ac:dyDescent="0.25">
      <c r="B8" s="32" t="s">
        <v>30</v>
      </c>
      <c r="C8" s="33">
        <f>+'Parametros de Entrada'!C8:F8</f>
        <v>0</v>
      </c>
      <c r="E8" s="32">
        <v>2</v>
      </c>
      <c r="F8" s="39">
        <f>+F7*(1+'Parametros de Entrada'!$D$14)</f>
        <v>0</v>
      </c>
      <c r="G8" s="39">
        <f>+G7*(1+'Parametros de Entrada'!$D$15)</f>
        <v>0</v>
      </c>
      <c r="H8" s="39">
        <f>+H7*(1+'Parametros de Entrada'!$D$16)</f>
        <v>0</v>
      </c>
      <c r="I8" s="39">
        <f>+I7*(1+'Parametros de Entrada'!$D$17)</f>
        <v>0</v>
      </c>
      <c r="J8" s="39">
        <f>+J7*(1+'Parametros de Entrada'!$D$18)</f>
        <v>0</v>
      </c>
      <c r="K8" s="37">
        <f t="shared" si="0"/>
        <v>0</v>
      </c>
      <c r="L8" s="38">
        <f t="shared" si="1"/>
        <v>0</v>
      </c>
      <c r="Z8" s="31"/>
    </row>
    <row r="9" spans="2:26" x14ac:dyDescent="0.25">
      <c r="B9" s="32" t="s">
        <v>31</v>
      </c>
      <c r="C9" s="33">
        <f>+'Parametros de Entrada'!C9:F9</f>
        <v>0</v>
      </c>
      <c r="E9" s="32">
        <v>3</v>
      </c>
      <c r="F9" s="39">
        <f>+F8*(1+'Parametros de Entrada'!$D$14)</f>
        <v>0</v>
      </c>
      <c r="G9" s="39">
        <f>+G8*(1+'Parametros de Entrada'!$D$15)</f>
        <v>0</v>
      </c>
      <c r="H9" s="39">
        <f>+H8*(1+'Parametros de Entrada'!$D$16)</f>
        <v>0</v>
      </c>
      <c r="I9" s="39">
        <f>+I8*(1+'Parametros de Entrada'!$D$17)</f>
        <v>0</v>
      </c>
      <c r="J9" s="39">
        <f>+J8*(1+'Parametros de Entrada'!$D$18)</f>
        <v>0</v>
      </c>
      <c r="K9" s="37">
        <f t="shared" si="0"/>
        <v>0</v>
      </c>
      <c r="L9" s="38">
        <f t="shared" si="1"/>
        <v>0</v>
      </c>
      <c r="Z9" s="31"/>
    </row>
    <row r="10" spans="2:26" x14ac:dyDescent="0.25">
      <c r="B10" s="32" t="s">
        <v>32</v>
      </c>
      <c r="C10" s="33">
        <f>+'Parametros de Entrada'!C14+'Parametros de Entrada'!C15+'Parametros de Entrada'!C16+'Parametros de Entrada'!C17+'Parametros de Entrada'!C18</f>
        <v>0</v>
      </c>
      <c r="E10" s="32">
        <v>4</v>
      </c>
      <c r="F10" s="39">
        <f>+F9*(1+'Parametros de Entrada'!$D$14)</f>
        <v>0</v>
      </c>
      <c r="G10" s="39">
        <f>+G9*(1+'Parametros de Entrada'!$D$15)</f>
        <v>0</v>
      </c>
      <c r="H10" s="39">
        <f>+H9*(1+'Parametros de Entrada'!$D$16)</f>
        <v>0</v>
      </c>
      <c r="I10" s="39">
        <f>+I9*(1+'Parametros de Entrada'!$D$17)</f>
        <v>0</v>
      </c>
      <c r="J10" s="39">
        <f>+J9*(1+'Parametros de Entrada'!$D$18)</f>
        <v>0</v>
      </c>
      <c r="K10" s="37">
        <f t="shared" si="0"/>
        <v>0</v>
      </c>
      <c r="L10" s="38">
        <f t="shared" si="1"/>
        <v>0</v>
      </c>
      <c r="Z10" s="31"/>
    </row>
    <row r="11" spans="2:26" x14ac:dyDescent="0.25">
      <c r="B11" s="32" t="s">
        <v>33</v>
      </c>
      <c r="C11" s="33">
        <v>0.04</v>
      </c>
      <c r="E11" s="32">
        <v>5</v>
      </c>
      <c r="F11" s="39">
        <f>+F10*(1+'Parametros de Entrada'!$D$14)</f>
        <v>0</v>
      </c>
      <c r="G11" s="39">
        <f>+G10*(1+'Parametros de Entrada'!$D$15)</f>
        <v>0</v>
      </c>
      <c r="H11" s="39">
        <f>+H10*(1+'Parametros de Entrada'!$D$16)</f>
        <v>0</v>
      </c>
      <c r="I11" s="39">
        <f>+I10*(1+'Parametros de Entrada'!$D$17)</f>
        <v>0</v>
      </c>
      <c r="J11" s="39">
        <f>+J10*(1+'Parametros de Entrada'!$D$18)</f>
        <v>0</v>
      </c>
      <c r="K11" s="37">
        <f t="shared" si="0"/>
        <v>0</v>
      </c>
      <c r="L11" s="38">
        <f t="shared" si="1"/>
        <v>0</v>
      </c>
      <c r="Z11" s="31"/>
    </row>
    <row r="12" spans="2:26" x14ac:dyDescent="0.25">
      <c r="B12" s="32" t="s">
        <v>35</v>
      </c>
      <c r="C12" s="33">
        <v>365</v>
      </c>
      <c r="E12" s="32">
        <v>6</v>
      </c>
      <c r="F12" s="39">
        <f>+F11*(1+'Parametros de Entrada'!$D$14)</f>
        <v>0</v>
      </c>
      <c r="G12" s="39">
        <f>+G11*(1+'Parametros de Entrada'!$D$15)</f>
        <v>0</v>
      </c>
      <c r="H12" s="39">
        <f>+H11*(1+'Parametros de Entrada'!$D$16)</f>
        <v>0</v>
      </c>
      <c r="I12" s="39">
        <f>+I11*(1+'Parametros de Entrada'!$D$17)</f>
        <v>0</v>
      </c>
      <c r="J12" s="39">
        <f>+J11*(1+'Parametros de Entrada'!$D$18)</f>
        <v>0</v>
      </c>
      <c r="K12" s="37">
        <f t="shared" si="0"/>
        <v>0</v>
      </c>
      <c r="L12" s="38">
        <f t="shared" si="1"/>
        <v>0</v>
      </c>
      <c r="Z12" s="31"/>
    </row>
    <row r="13" spans="2:26" x14ac:dyDescent="0.25">
      <c r="E13" s="32">
        <v>7</v>
      </c>
      <c r="F13" s="39">
        <f>+F12*(1+'Parametros de Entrada'!$D$14)</f>
        <v>0</v>
      </c>
      <c r="G13" s="39">
        <f>+G12*(1+'Parametros de Entrada'!$D$15)</f>
        <v>0</v>
      </c>
      <c r="H13" s="39">
        <f>+H12*(1+'Parametros de Entrada'!$D$16)</f>
        <v>0</v>
      </c>
      <c r="I13" s="39">
        <f>+I12*(1+'Parametros de Entrada'!$D$17)</f>
        <v>0</v>
      </c>
      <c r="J13" s="39">
        <f>+J12*(1+'Parametros de Entrada'!$D$18)</f>
        <v>0</v>
      </c>
      <c r="K13" s="37">
        <f t="shared" si="0"/>
        <v>0</v>
      </c>
      <c r="L13" s="38">
        <f t="shared" si="1"/>
        <v>0</v>
      </c>
      <c r="Z13" s="31"/>
    </row>
    <row r="14" spans="2:26" x14ac:dyDescent="0.25">
      <c r="E14" s="32">
        <v>8</v>
      </c>
      <c r="F14" s="39">
        <f>+F13*(1+'Parametros de Entrada'!$D$14)</f>
        <v>0</v>
      </c>
      <c r="G14" s="39">
        <f>+G13*(1+'Parametros de Entrada'!$D$15)</f>
        <v>0</v>
      </c>
      <c r="H14" s="39">
        <f>+H13*(1+'Parametros de Entrada'!$D$16)</f>
        <v>0</v>
      </c>
      <c r="I14" s="39">
        <f>+I13*(1+'Parametros de Entrada'!$D$17)</f>
        <v>0</v>
      </c>
      <c r="J14" s="39">
        <f>+J13*(1+'Parametros de Entrada'!$D$18)</f>
        <v>0</v>
      </c>
      <c r="K14" s="37">
        <f t="shared" si="0"/>
        <v>0</v>
      </c>
      <c r="L14" s="38">
        <f t="shared" si="1"/>
        <v>0</v>
      </c>
      <c r="Z14" s="31"/>
    </row>
    <row r="15" spans="2:26" x14ac:dyDescent="0.25">
      <c r="B15" t="str">
        <f>+$C$5&amp;"_"&amp;$C$8&amp;"_"&amp;E$20</f>
        <v>0_0_Atropello</v>
      </c>
      <c r="E15" s="32">
        <v>9</v>
      </c>
      <c r="F15" s="39">
        <f>+F14*(1+'Parametros de Entrada'!$D$14)</f>
        <v>0</v>
      </c>
      <c r="G15" s="39">
        <f>+G14*(1+'Parametros de Entrada'!$D$15)</f>
        <v>0</v>
      </c>
      <c r="H15" s="39">
        <f>+H14*(1+'Parametros de Entrada'!$D$16)</f>
        <v>0</v>
      </c>
      <c r="I15" s="39">
        <f>+I14*(1+'Parametros de Entrada'!$D$17)</f>
        <v>0</v>
      </c>
      <c r="J15" s="39">
        <f>+J14*(1+'Parametros de Entrada'!$D$18)</f>
        <v>0</v>
      </c>
      <c r="K15" s="37">
        <f t="shared" si="0"/>
        <v>0</v>
      </c>
      <c r="L15" s="38">
        <f t="shared" si="1"/>
        <v>0</v>
      </c>
      <c r="Z15" s="31"/>
    </row>
    <row r="16" spans="2:26" x14ac:dyDescent="0.25">
      <c r="B16" t="str">
        <f>+$C$5&amp;"-"&amp;$C$8&amp;"-"&amp;G$20</f>
        <v>0-0-Colisión</v>
      </c>
      <c r="E16" s="32">
        <v>10</v>
      </c>
      <c r="F16" s="39">
        <f>+F15*(1+'Parametros de Entrada'!$D$14)</f>
        <v>0</v>
      </c>
      <c r="G16" s="39">
        <f>+G15*(1+'Parametros de Entrada'!$D$15)</f>
        <v>0</v>
      </c>
      <c r="H16" s="39">
        <f>+H15*(1+'Parametros de Entrada'!$D$16)</f>
        <v>0</v>
      </c>
      <c r="I16" s="39">
        <f>+I15*(1+'Parametros de Entrada'!$D$17)</f>
        <v>0</v>
      </c>
      <c r="J16" s="39">
        <f>+J15*(1+'Parametros de Entrada'!$D$18)</f>
        <v>0</v>
      </c>
      <c r="K16" s="37">
        <f t="shared" si="0"/>
        <v>0</v>
      </c>
      <c r="L16" s="38">
        <f t="shared" si="1"/>
        <v>0</v>
      </c>
    </row>
    <row r="18" spans="4:12" x14ac:dyDescent="0.25">
      <c r="E18" t="s">
        <v>60</v>
      </c>
    </row>
    <row r="19" spans="4:12" x14ac:dyDescent="0.25">
      <c r="E19" s="79" t="s">
        <v>61</v>
      </c>
      <c r="F19" s="79"/>
      <c r="G19" s="79"/>
      <c r="H19" s="79"/>
      <c r="I19" s="79" t="s">
        <v>62</v>
      </c>
      <c r="J19" s="79"/>
      <c r="K19" s="79"/>
      <c r="L19" s="79"/>
    </row>
    <row r="20" spans="4:12" x14ac:dyDescent="0.25">
      <c r="D20" s="35" t="s">
        <v>48</v>
      </c>
      <c r="E20" s="19" t="str">
        <f>+Datos!D9</f>
        <v>Atropello</v>
      </c>
      <c r="F20" s="19" t="str">
        <f>+Datos!E9</f>
        <v xml:space="preserve">Choque </v>
      </c>
      <c r="G20" s="19" t="str">
        <f>+Datos!F9</f>
        <v>Colisión</v>
      </c>
      <c r="H20" s="19" t="str">
        <f>+Datos!G9</f>
        <v>Volcadura</v>
      </c>
      <c r="I20" s="19" t="str">
        <f>+E20</f>
        <v>Atropello</v>
      </c>
      <c r="J20" s="19" t="str">
        <f>+F20</f>
        <v xml:space="preserve">Choque </v>
      </c>
      <c r="K20" s="19" t="str">
        <f>+G20</f>
        <v>Colisión</v>
      </c>
      <c r="L20" s="19" t="str">
        <f>+H20</f>
        <v>Volcadura</v>
      </c>
    </row>
    <row r="21" spans="4:12" x14ac:dyDescent="0.25">
      <c r="D21" s="32">
        <v>0</v>
      </c>
      <c r="E21" s="78"/>
      <c r="F21" s="78"/>
      <c r="G21" s="78"/>
      <c r="H21" s="78"/>
      <c r="I21" s="78"/>
      <c r="J21" s="78"/>
      <c r="K21" s="78"/>
      <c r="L21" s="78"/>
    </row>
    <row r="22" spans="4:12" x14ac:dyDescent="0.25">
      <c r="D22" s="32">
        <v>1</v>
      </c>
      <c r="E22" s="46" t="e">
        <f>+VLOOKUP($C$5&amp;"-"&amp;$C$8&amp;"-"&amp;E$20,Datos!$I$11:$J$58,2,0)*L7</f>
        <v>#N/A</v>
      </c>
      <c r="F22" s="46" t="e">
        <f>+VLOOKUP($C$5&amp;"-"&amp;$C$8&amp;"-"&amp;F$20,Datos!$I$11:$J$58,2,0)*L7</f>
        <v>#N/A</v>
      </c>
      <c r="G22" s="46" t="e">
        <f>+VLOOKUP($C$5&amp;"-"&amp;$C$8&amp;"-"&amp;G$20,Datos!$I$11:$J$58,2,0)*L7</f>
        <v>#N/A</v>
      </c>
      <c r="H22" s="46" t="e">
        <f>+VLOOKUP($C$5&amp;"-"&amp;$C$8&amp;"-"&amp;H$20,Datos!$I$11:$J$58,2,0)*L7</f>
        <v>#N/A</v>
      </c>
      <c r="I22" s="46" t="e">
        <f>+VLOOKUP($C$5&amp;"-"&amp;$C$9&amp;"-"&amp;I$20,Datos!$I$11:$J$58,2,0)*L7</f>
        <v>#N/A</v>
      </c>
      <c r="J22" s="46" t="e">
        <f>+VLOOKUP($C$5&amp;"-"&amp;$C$9&amp;"-"&amp;J$20,Datos!$I$11:$J$58,2,0)*L7</f>
        <v>#N/A</v>
      </c>
      <c r="K22" s="46" t="e">
        <f>+VLOOKUP($C$5&amp;"-"&amp;$C$9&amp;"-"&amp;K$20,Datos!$I$11:$J$58,2,0)*L7</f>
        <v>#N/A</v>
      </c>
      <c r="L22" s="46" t="e">
        <f>+VLOOKUP($C$5&amp;"-"&amp;$C$9&amp;"-"&amp;L$20,Datos!$I$11:$J$58,2,0)*L7</f>
        <v>#N/A</v>
      </c>
    </row>
    <row r="23" spans="4:12" x14ac:dyDescent="0.25">
      <c r="D23" s="32">
        <v>2</v>
      </c>
      <c r="E23" s="46" t="e">
        <f>+VLOOKUP($C$5&amp;"-"&amp;$C$8&amp;"-"&amp;E$20,Datos!$I$11:$J$58,2,0)*L8</f>
        <v>#N/A</v>
      </c>
      <c r="F23" s="46" t="e">
        <f>+VLOOKUP($C$5&amp;"-"&amp;$C$8&amp;"-"&amp;F$20,Datos!$I$11:$J$58,2,0)*L8</f>
        <v>#N/A</v>
      </c>
      <c r="G23" s="46" t="e">
        <f>+VLOOKUP($C$5&amp;"-"&amp;$C$8&amp;"-"&amp;G$20,Datos!$I$11:$J$58,2,0)*L8</f>
        <v>#N/A</v>
      </c>
      <c r="H23" s="46" t="e">
        <f>+VLOOKUP($C$5&amp;"-"&amp;$C$8&amp;"-"&amp;H$20,Datos!$I$11:$J$58,2,0)*L8</f>
        <v>#N/A</v>
      </c>
      <c r="I23" s="46" t="e">
        <f>+VLOOKUP($C$5&amp;"-"&amp;$C$9&amp;"-"&amp;I$20,Datos!$I$11:$J$58,2,0)*L8</f>
        <v>#N/A</v>
      </c>
      <c r="J23" s="46" t="e">
        <f>+VLOOKUP($C$5&amp;"-"&amp;$C$9&amp;"-"&amp;J$20,Datos!$I$11:$J$58,2,0)*L8</f>
        <v>#N/A</v>
      </c>
      <c r="K23" s="46" t="e">
        <f>+VLOOKUP($C$5&amp;"-"&amp;$C$9&amp;"-"&amp;K$20,Datos!$I$11:$J$58,2,0)*L8</f>
        <v>#N/A</v>
      </c>
      <c r="L23" s="46" t="e">
        <f>+VLOOKUP($C$5&amp;"-"&amp;$C$9&amp;"-"&amp;L$20,Datos!$I$11:$J$58,2,0)*L8</f>
        <v>#N/A</v>
      </c>
    </row>
    <row r="24" spans="4:12" x14ac:dyDescent="0.25">
      <c r="D24" s="32">
        <v>3</v>
      </c>
      <c r="E24" s="46" t="e">
        <f>+VLOOKUP($C$5&amp;"-"&amp;$C$8&amp;"-"&amp;E$20,Datos!$I$11:$J$58,2,0)*L9</f>
        <v>#N/A</v>
      </c>
      <c r="F24" s="46" t="e">
        <f>+VLOOKUP($C$5&amp;"-"&amp;$C$8&amp;"-"&amp;F$20,Datos!$I$11:$J$58,2,0)*L9</f>
        <v>#N/A</v>
      </c>
      <c r="G24" s="46" t="e">
        <f>+VLOOKUP($C$5&amp;"-"&amp;$C$8&amp;"-"&amp;G$20,Datos!$I$11:$J$58,2,0)*L9</f>
        <v>#N/A</v>
      </c>
      <c r="H24" s="46" t="e">
        <f>+VLOOKUP($C$5&amp;"-"&amp;$C$8&amp;"-"&amp;H$20,Datos!$I$11:$J$58,2,0)*L9</f>
        <v>#N/A</v>
      </c>
      <c r="I24" s="46" t="e">
        <f>+VLOOKUP($C$5&amp;"-"&amp;$C$9&amp;"-"&amp;I$20,Datos!$I$11:$J$58,2,0)*L9</f>
        <v>#N/A</v>
      </c>
      <c r="J24" s="46" t="e">
        <f>+VLOOKUP($C$5&amp;"-"&amp;$C$9&amp;"-"&amp;J$20,Datos!$I$11:$J$58,2,0)*L9</f>
        <v>#N/A</v>
      </c>
      <c r="K24" s="46" t="e">
        <f>+VLOOKUP($C$5&amp;"-"&amp;$C$9&amp;"-"&amp;K$20,Datos!$I$11:$J$58,2,0)*L9</f>
        <v>#N/A</v>
      </c>
      <c r="L24" s="46" t="e">
        <f>+VLOOKUP($C$5&amp;"-"&amp;$C$9&amp;"-"&amp;L$20,Datos!$I$11:$J$58,2,0)*L9</f>
        <v>#N/A</v>
      </c>
    </row>
    <row r="25" spans="4:12" x14ac:dyDescent="0.25">
      <c r="D25" s="32">
        <v>4</v>
      </c>
      <c r="E25" s="46" t="e">
        <f>+VLOOKUP($C$5&amp;"-"&amp;$C$8&amp;"-"&amp;E$20,Datos!$I$11:$J$58,2,0)*L10</f>
        <v>#N/A</v>
      </c>
      <c r="F25" s="46" t="e">
        <f>+VLOOKUP($C$5&amp;"-"&amp;$C$8&amp;"-"&amp;F$20,Datos!$I$11:$J$58,2,0)*L10</f>
        <v>#N/A</v>
      </c>
      <c r="G25" s="46" t="e">
        <f>+VLOOKUP($C$5&amp;"-"&amp;$C$8&amp;"-"&amp;G$20,Datos!$I$11:$J$58,2,0)*L10</f>
        <v>#N/A</v>
      </c>
      <c r="H25" s="46" t="e">
        <f>+VLOOKUP($C$5&amp;"-"&amp;$C$8&amp;"-"&amp;H$20,Datos!$I$11:$J$58,2,0)*L10</f>
        <v>#N/A</v>
      </c>
      <c r="I25" s="46" t="e">
        <f>+VLOOKUP($C$5&amp;"-"&amp;$C$9&amp;"-"&amp;I$20,Datos!$I$11:$J$58,2,0)*L10</f>
        <v>#N/A</v>
      </c>
      <c r="J25" s="46" t="e">
        <f>+VLOOKUP($C$5&amp;"-"&amp;$C$9&amp;"-"&amp;J$20,Datos!$I$11:$J$58,2,0)*L10</f>
        <v>#N/A</v>
      </c>
      <c r="K25" s="46" t="e">
        <f>+VLOOKUP($C$5&amp;"-"&amp;$C$9&amp;"-"&amp;K$20,Datos!$I$11:$J$58,2,0)*L10</f>
        <v>#N/A</v>
      </c>
      <c r="L25" s="46" t="e">
        <f>+VLOOKUP($C$5&amp;"-"&amp;$C$9&amp;"-"&amp;L$20,Datos!$I$11:$J$58,2,0)*L10</f>
        <v>#N/A</v>
      </c>
    </row>
    <row r="26" spans="4:12" x14ac:dyDescent="0.25">
      <c r="D26" s="32">
        <v>5</v>
      </c>
      <c r="E26" s="46" t="e">
        <f>+VLOOKUP($C$5&amp;"-"&amp;$C$8&amp;"-"&amp;E$20,Datos!$I$11:$J$58,2,0)*L11</f>
        <v>#N/A</v>
      </c>
      <c r="F26" s="46" t="e">
        <f>+VLOOKUP($C$5&amp;"-"&amp;$C$8&amp;"-"&amp;F$20,Datos!$I$11:$J$58,2,0)*L11</f>
        <v>#N/A</v>
      </c>
      <c r="G26" s="46" t="e">
        <f>+VLOOKUP($C$5&amp;"-"&amp;$C$8&amp;"-"&amp;G$20,Datos!$I$11:$J$58,2,0)*L11</f>
        <v>#N/A</v>
      </c>
      <c r="H26" s="46" t="e">
        <f>+VLOOKUP($C$5&amp;"-"&amp;$C$8&amp;"-"&amp;H$20,Datos!$I$11:$J$58,2,0)*L11</f>
        <v>#N/A</v>
      </c>
      <c r="I26" s="46" t="e">
        <f>+VLOOKUP($C$5&amp;"-"&amp;$C$9&amp;"-"&amp;I$20,Datos!$I$11:$J$58,2,0)*L11</f>
        <v>#N/A</v>
      </c>
      <c r="J26" s="46" t="e">
        <f>+VLOOKUP($C$5&amp;"-"&amp;$C$9&amp;"-"&amp;J$20,Datos!$I$11:$J$58,2,0)*L11</f>
        <v>#N/A</v>
      </c>
      <c r="K26" s="46" t="e">
        <f>+VLOOKUP($C$5&amp;"-"&amp;$C$9&amp;"-"&amp;K$20,Datos!$I$11:$J$58,2,0)*L11</f>
        <v>#N/A</v>
      </c>
      <c r="L26" s="46" t="e">
        <f>+VLOOKUP($C$5&amp;"-"&amp;$C$9&amp;"-"&amp;L$20,Datos!$I$11:$J$58,2,0)*L11</f>
        <v>#N/A</v>
      </c>
    </row>
    <row r="27" spans="4:12" x14ac:dyDescent="0.25">
      <c r="D27" s="32">
        <v>6</v>
      </c>
      <c r="E27" s="46" t="e">
        <f>+VLOOKUP($C$5&amp;"-"&amp;$C$8&amp;"-"&amp;E$20,Datos!$I$11:$J$58,2,0)*L12</f>
        <v>#N/A</v>
      </c>
      <c r="F27" s="46" t="e">
        <f>+VLOOKUP($C$5&amp;"-"&amp;$C$8&amp;"-"&amp;F$20,Datos!$I$11:$J$58,2,0)*L12</f>
        <v>#N/A</v>
      </c>
      <c r="G27" s="46" t="e">
        <f>+VLOOKUP($C$5&amp;"-"&amp;$C$8&amp;"-"&amp;G$20,Datos!$I$11:$J$58,2,0)*L12</f>
        <v>#N/A</v>
      </c>
      <c r="H27" s="46" t="e">
        <f>+VLOOKUP($C$5&amp;"-"&amp;$C$8&amp;"-"&amp;H$20,Datos!$I$11:$J$58,2,0)*L12</f>
        <v>#N/A</v>
      </c>
      <c r="I27" s="46" t="e">
        <f>+VLOOKUP($C$5&amp;"-"&amp;$C$9&amp;"-"&amp;I$20,Datos!$I$11:$J$58,2,0)*L12</f>
        <v>#N/A</v>
      </c>
      <c r="J27" s="46" t="e">
        <f>+VLOOKUP($C$5&amp;"-"&amp;$C$9&amp;"-"&amp;J$20,Datos!$I$11:$J$58,2,0)*L12</f>
        <v>#N/A</v>
      </c>
      <c r="K27" s="46" t="e">
        <f>+VLOOKUP($C$5&amp;"-"&amp;$C$9&amp;"-"&amp;K$20,Datos!$I$11:$J$58,2,0)*L12</f>
        <v>#N/A</v>
      </c>
      <c r="L27" s="46" t="e">
        <f>+VLOOKUP($C$5&amp;"-"&amp;$C$9&amp;"-"&amp;L$20,Datos!$I$11:$J$58,2,0)*L12</f>
        <v>#N/A</v>
      </c>
    </row>
    <row r="28" spans="4:12" x14ac:dyDescent="0.25">
      <c r="D28" s="32">
        <v>7</v>
      </c>
      <c r="E28" s="46" t="e">
        <f>+VLOOKUP($C$5&amp;"-"&amp;$C$8&amp;"-"&amp;E$20,Datos!$I$11:$J$58,2,0)*L13</f>
        <v>#N/A</v>
      </c>
      <c r="F28" s="46" t="e">
        <f>+VLOOKUP($C$5&amp;"-"&amp;$C$8&amp;"-"&amp;F$20,Datos!$I$11:$J$58,2,0)*L13</f>
        <v>#N/A</v>
      </c>
      <c r="G28" s="46" t="e">
        <f>+VLOOKUP($C$5&amp;"-"&amp;$C$8&amp;"-"&amp;G$20,Datos!$I$11:$J$58,2,0)*L13</f>
        <v>#N/A</v>
      </c>
      <c r="H28" s="46" t="e">
        <f>+VLOOKUP($C$5&amp;"-"&amp;$C$8&amp;"-"&amp;H$20,Datos!$I$11:$J$58,2,0)*L13</f>
        <v>#N/A</v>
      </c>
      <c r="I28" s="46" t="e">
        <f>+VLOOKUP($C$5&amp;"-"&amp;$C$9&amp;"-"&amp;I$20,Datos!$I$11:$J$58,2,0)*L13</f>
        <v>#N/A</v>
      </c>
      <c r="J28" s="46" t="e">
        <f>+VLOOKUP($C$5&amp;"-"&amp;$C$9&amp;"-"&amp;J$20,Datos!$I$11:$J$58,2,0)*L13</f>
        <v>#N/A</v>
      </c>
      <c r="K28" s="46" t="e">
        <f>+VLOOKUP($C$5&amp;"-"&amp;$C$9&amp;"-"&amp;K$20,Datos!$I$11:$J$58,2,0)*L13</f>
        <v>#N/A</v>
      </c>
      <c r="L28" s="46" t="e">
        <f>+VLOOKUP($C$5&amp;"-"&amp;$C$9&amp;"-"&amp;L$20,Datos!$I$11:$J$58,2,0)*L13</f>
        <v>#N/A</v>
      </c>
    </row>
    <row r="29" spans="4:12" x14ac:dyDescent="0.25">
      <c r="D29" s="32">
        <v>8</v>
      </c>
      <c r="E29" s="46" t="e">
        <f>+VLOOKUP($C$5&amp;"-"&amp;$C$8&amp;"-"&amp;E$20,Datos!$I$11:$J$58,2,0)*L14</f>
        <v>#N/A</v>
      </c>
      <c r="F29" s="46" t="e">
        <f>+VLOOKUP($C$5&amp;"-"&amp;$C$8&amp;"-"&amp;F$20,Datos!$I$11:$J$58,2,0)*L14</f>
        <v>#N/A</v>
      </c>
      <c r="G29" s="46" t="e">
        <f>+VLOOKUP($C$5&amp;"-"&amp;$C$8&amp;"-"&amp;G$20,Datos!$I$11:$J$58,2,0)*L14</f>
        <v>#N/A</v>
      </c>
      <c r="H29" s="46" t="e">
        <f>+VLOOKUP($C$5&amp;"-"&amp;$C$8&amp;"-"&amp;H$20,Datos!$I$11:$J$58,2,0)*L14</f>
        <v>#N/A</v>
      </c>
      <c r="I29" s="46" t="e">
        <f>+VLOOKUP($C$5&amp;"-"&amp;$C$9&amp;"-"&amp;I$20,Datos!$I$11:$J$58,2,0)*L14</f>
        <v>#N/A</v>
      </c>
      <c r="J29" s="46" t="e">
        <f>+VLOOKUP($C$5&amp;"-"&amp;$C$9&amp;"-"&amp;J$20,Datos!$I$11:$J$58,2,0)*L14</f>
        <v>#N/A</v>
      </c>
      <c r="K29" s="46" t="e">
        <f>+VLOOKUP($C$5&amp;"-"&amp;$C$9&amp;"-"&amp;K$20,Datos!$I$11:$J$58,2,0)*L14</f>
        <v>#N/A</v>
      </c>
      <c r="L29" s="46" t="e">
        <f>+VLOOKUP($C$5&amp;"-"&amp;$C$9&amp;"-"&amp;L$20,Datos!$I$11:$J$58,2,0)*L14</f>
        <v>#N/A</v>
      </c>
    </row>
    <row r="30" spans="4:12" x14ac:dyDescent="0.25">
      <c r="D30" s="32">
        <v>9</v>
      </c>
      <c r="E30" s="46" t="e">
        <f>+VLOOKUP($C$5&amp;"-"&amp;$C$8&amp;"-"&amp;E$20,Datos!$I$11:$J$58,2,0)*L15</f>
        <v>#N/A</v>
      </c>
      <c r="F30" s="46" t="e">
        <f>+VLOOKUP($C$5&amp;"-"&amp;$C$8&amp;"-"&amp;F$20,Datos!$I$11:$J$58,2,0)*L15</f>
        <v>#N/A</v>
      </c>
      <c r="G30" s="46" t="e">
        <f>+VLOOKUP($C$5&amp;"-"&amp;$C$8&amp;"-"&amp;G$20,Datos!$I$11:$J$58,2,0)*L15</f>
        <v>#N/A</v>
      </c>
      <c r="H30" s="46" t="e">
        <f>+VLOOKUP($C$5&amp;"-"&amp;$C$8&amp;"-"&amp;H$20,Datos!$I$11:$J$58,2,0)*L15</f>
        <v>#N/A</v>
      </c>
      <c r="I30" s="46" t="e">
        <f>+VLOOKUP($C$5&amp;"-"&amp;$C$9&amp;"-"&amp;I$20,Datos!$I$11:$J$58,2,0)*L15</f>
        <v>#N/A</v>
      </c>
      <c r="J30" s="46" t="e">
        <f>+VLOOKUP($C$5&amp;"-"&amp;$C$9&amp;"-"&amp;J$20,Datos!$I$11:$J$58,2,0)*L15</f>
        <v>#N/A</v>
      </c>
      <c r="K30" s="46" t="e">
        <f>+VLOOKUP($C$5&amp;"-"&amp;$C$9&amp;"-"&amp;K$20,Datos!$I$11:$J$58,2,0)*L15</f>
        <v>#N/A</v>
      </c>
      <c r="L30" s="46" t="e">
        <f>+VLOOKUP($C$5&amp;"-"&amp;$C$9&amp;"-"&amp;L$20,Datos!$I$11:$J$58,2,0)*L15</f>
        <v>#N/A</v>
      </c>
    </row>
    <row r="31" spans="4:12" x14ac:dyDescent="0.25">
      <c r="D31" s="32">
        <v>10</v>
      </c>
      <c r="E31" s="46" t="e">
        <f>+VLOOKUP($C$5&amp;"-"&amp;$C$8&amp;"-"&amp;E$20,Datos!$I$11:$J$58,2,0)*L16</f>
        <v>#N/A</v>
      </c>
      <c r="F31" s="46" t="e">
        <f>+VLOOKUP($C$5&amp;"-"&amp;$C$8&amp;"-"&amp;F$20,Datos!$I$11:$J$58,2,0)*L16</f>
        <v>#N/A</v>
      </c>
      <c r="G31" s="46" t="e">
        <f>+VLOOKUP($C$5&amp;"-"&amp;$C$8&amp;"-"&amp;G$20,Datos!$I$11:$J$58,2,0)*L16</f>
        <v>#N/A</v>
      </c>
      <c r="H31" s="46" t="e">
        <f>+VLOOKUP($C$5&amp;"-"&amp;$C$8&amp;"-"&amp;H$20,Datos!$I$11:$J$58,2,0)*L16</f>
        <v>#N/A</v>
      </c>
      <c r="I31" s="46" t="e">
        <f>+VLOOKUP($C$5&amp;"-"&amp;$C$9&amp;"-"&amp;I$20,Datos!$I$11:$J$58,2,0)*L16</f>
        <v>#N/A</v>
      </c>
      <c r="J31" s="46" t="e">
        <f>+VLOOKUP($C$5&amp;"-"&amp;$C$9&amp;"-"&amp;J$20,Datos!$I$11:$J$58,2,0)*L16</f>
        <v>#N/A</v>
      </c>
      <c r="K31" s="46" t="e">
        <f>+VLOOKUP($C$5&amp;"-"&amp;$C$9&amp;"-"&amp;K$20,Datos!$I$11:$J$58,2,0)*L16</f>
        <v>#N/A</v>
      </c>
      <c r="L31" s="46" t="e">
        <f>+VLOOKUP($C$5&amp;"-"&amp;$C$9&amp;"-"&amp;L$20,Datos!$I$11:$J$58,2,0)*L16</f>
        <v>#N/A</v>
      </c>
    </row>
    <row r="33" spans="4:12" x14ac:dyDescent="0.25">
      <c r="E33" s="79" t="s">
        <v>112</v>
      </c>
      <c r="F33" s="79"/>
      <c r="G33" s="79"/>
      <c r="H33" s="79"/>
      <c r="I33" s="79" t="s">
        <v>113</v>
      </c>
      <c r="J33" s="79"/>
      <c r="K33" s="79"/>
      <c r="L33" s="79"/>
    </row>
    <row r="34" spans="4:12" x14ac:dyDescent="0.25">
      <c r="D34" s="35" t="s">
        <v>48</v>
      </c>
      <c r="E34" s="47" t="e">
        <f>+VLOOKUP($C$5&amp;"-"&amp;$C$8&amp;"-"&amp;E$20,Datos!$I$11:$K$58,3,0)/1000000</f>
        <v>#N/A</v>
      </c>
      <c r="F34" s="47" t="e">
        <f>+VLOOKUP($C$5&amp;"-"&amp;$C$8&amp;"-"&amp;F$20,Datos!$I$11:$K$58,3,0)/1000000</f>
        <v>#N/A</v>
      </c>
      <c r="G34" s="47" t="e">
        <f>+VLOOKUP($C$5&amp;"-"&amp;$C$8&amp;"-"&amp;G$20,Datos!$I$11:$K$58,3,0)/1000000</f>
        <v>#N/A</v>
      </c>
      <c r="H34" s="47" t="e">
        <f>+VLOOKUP($C$5&amp;"-"&amp;$C$8&amp;"-"&amp;H$20,Datos!$I$11:$K$58,3,0)/1000000</f>
        <v>#N/A</v>
      </c>
      <c r="I34" s="19"/>
      <c r="J34" s="19"/>
      <c r="K34" s="19"/>
      <c r="L34" s="19"/>
    </row>
    <row r="35" spans="4:12" x14ac:dyDescent="0.25">
      <c r="D35" s="32">
        <v>0</v>
      </c>
      <c r="E35" s="78"/>
      <c r="F35" s="78"/>
      <c r="G35" s="78"/>
      <c r="H35" s="78"/>
      <c r="I35" s="78"/>
      <c r="J35" s="78"/>
      <c r="K35" s="78"/>
      <c r="L35" s="78"/>
    </row>
    <row r="36" spans="4:12" x14ac:dyDescent="0.25">
      <c r="D36" s="32">
        <v>1</v>
      </c>
      <c r="E36" s="46" t="e">
        <f>+E22-I22</f>
        <v>#N/A</v>
      </c>
      <c r="F36" s="46" t="e">
        <f t="shared" ref="F36:H36" si="2">+F22-J22</f>
        <v>#N/A</v>
      </c>
      <c r="G36" s="46" t="e">
        <f t="shared" si="2"/>
        <v>#N/A</v>
      </c>
      <c r="H36" s="46" t="e">
        <f t="shared" si="2"/>
        <v>#N/A</v>
      </c>
      <c r="I36" s="39" t="e">
        <f>+E36*E$34</f>
        <v>#N/A</v>
      </c>
      <c r="J36" s="39" t="e">
        <f t="shared" ref="J36:L36" si="3">+F36*F$34</f>
        <v>#N/A</v>
      </c>
      <c r="K36" s="39" t="e">
        <f t="shared" si="3"/>
        <v>#N/A</v>
      </c>
      <c r="L36" s="39" t="e">
        <f t="shared" si="3"/>
        <v>#N/A</v>
      </c>
    </row>
    <row r="37" spans="4:12" x14ac:dyDescent="0.25">
      <c r="D37" s="32">
        <v>2</v>
      </c>
      <c r="E37" s="46" t="e">
        <f t="shared" ref="E37:E45" si="4">+E23-I23</f>
        <v>#N/A</v>
      </c>
      <c r="F37" s="46" t="e">
        <f t="shared" ref="F37:F45" si="5">+F23-J23</f>
        <v>#N/A</v>
      </c>
      <c r="G37" s="46" t="e">
        <f t="shared" ref="G37:G45" si="6">+G23-K23</f>
        <v>#N/A</v>
      </c>
      <c r="H37" s="46" t="e">
        <f t="shared" ref="H37:H45" si="7">+H23-L23</f>
        <v>#N/A</v>
      </c>
      <c r="I37" s="39" t="e">
        <f t="shared" ref="I37:I45" si="8">+E37*E$34</f>
        <v>#N/A</v>
      </c>
      <c r="J37" s="39" t="e">
        <f t="shared" ref="J37:J45" si="9">+F37*F$34</f>
        <v>#N/A</v>
      </c>
      <c r="K37" s="39" t="e">
        <f t="shared" ref="K37:K45" si="10">+G37*G$34</f>
        <v>#N/A</v>
      </c>
      <c r="L37" s="39" t="e">
        <f t="shared" ref="L37:L45" si="11">+H37*H$34</f>
        <v>#N/A</v>
      </c>
    </row>
    <row r="38" spans="4:12" x14ac:dyDescent="0.25">
      <c r="D38" s="32">
        <v>3</v>
      </c>
      <c r="E38" s="46" t="e">
        <f t="shared" si="4"/>
        <v>#N/A</v>
      </c>
      <c r="F38" s="46" t="e">
        <f t="shared" si="5"/>
        <v>#N/A</v>
      </c>
      <c r="G38" s="46" t="e">
        <f t="shared" si="6"/>
        <v>#N/A</v>
      </c>
      <c r="H38" s="46" t="e">
        <f t="shared" si="7"/>
        <v>#N/A</v>
      </c>
      <c r="I38" s="39" t="e">
        <f t="shared" si="8"/>
        <v>#N/A</v>
      </c>
      <c r="J38" s="39" t="e">
        <f t="shared" si="9"/>
        <v>#N/A</v>
      </c>
      <c r="K38" s="39" t="e">
        <f t="shared" si="10"/>
        <v>#N/A</v>
      </c>
      <c r="L38" s="39" t="e">
        <f t="shared" si="11"/>
        <v>#N/A</v>
      </c>
    </row>
    <row r="39" spans="4:12" x14ac:dyDescent="0.25">
      <c r="D39" s="32">
        <v>4</v>
      </c>
      <c r="E39" s="46" t="e">
        <f t="shared" si="4"/>
        <v>#N/A</v>
      </c>
      <c r="F39" s="46" t="e">
        <f t="shared" si="5"/>
        <v>#N/A</v>
      </c>
      <c r="G39" s="46" t="e">
        <f t="shared" si="6"/>
        <v>#N/A</v>
      </c>
      <c r="H39" s="46" t="e">
        <f t="shared" si="7"/>
        <v>#N/A</v>
      </c>
      <c r="I39" s="39" t="e">
        <f t="shared" si="8"/>
        <v>#N/A</v>
      </c>
      <c r="J39" s="39" t="e">
        <f t="shared" si="9"/>
        <v>#N/A</v>
      </c>
      <c r="K39" s="39" t="e">
        <f t="shared" si="10"/>
        <v>#N/A</v>
      </c>
      <c r="L39" s="39" t="e">
        <f t="shared" si="11"/>
        <v>#N/A</v>
      </c>
    </row>
    <row r="40" spans="4:12" x14ac:dyDescent="0.25">
      <c r="D40" s="32">
        <v>5</v>
      </c>
      <c r="E40" s="46" t="e">
        <f t="shared" si="4"/>
        <v>#N/A</v>
      </c>
      <c r="F40" s="46" t="e">
        <f t="shared" si="5"/>
        <v>#N/A</v>
      </c>
      <c r="G40" s="46" t="e">
        <f t="shared" si="6"/>
        <v>#N/A</v>
      </c>
      <c r="H40" s="46" t="e">
        <f t="shared" si="7"/>
        <v>#N/A</v>
      </c>
      <c r="I40" s="39" t="e">
        <f t="shared" si="8"/>
        <v>#N/A</v>
      </c>
      <c r="J40" s="39" t="e">
        <f t="shared" si="9"/>
        <v>#N/A</v>
      </c>
      <c r="K40" s="39" t="e">
        <f t="shared" si="10"/>
        <v>#N/A</v>
      </c>
      <c r="L40" s="39" t="e">
        <f t="shared" si="11"/>
        <v>#N/A</v>
      </c>
    </row>
    <row r="41" spans="4:12" x14ac:dyDescent="0.25">
      <c r="D41" s="32">
        <v>6</v>
      </c>
      <c r="E41" s="46" t="e">
        <f t="shared" si="4"/>
        <v>#N/A</v>
      </c>
      <c r="F41" s="46" t="e">
        <f t="shared" si="5"/>
        <v>#N/A</v>
      </c>
      <c r="G41" s="46" t="e">
        <f t="shared" si="6"/>
        <v>#N/A</v>
      </c>
      <c r="H41" s="46" t="e">
        <f t="shared" si="7"/>
        <v>#N/A</v>
      </c>
      <c r="I41" s="39" t="e">
        <f t="shared" si="8"/>
        <v>#N/A</v>
      </c>
      <c r="J41" s="39" t="e">
        <f t="shared" si="9"/>
        <v>#N/A</v>
      </c>
      <c r="K41" s="39" t="e">
        <f t="shared" si="10"/>
        <v>#N/A</v>
      </c>
      <c r="L41" s="39" t="e">
        <f t="shared" si="11"/>
        <v>#N/A</v>
      </c>
    </row>
    <row r="42" spans="4:12" x14ac:dyDescent="0.25">
      <c r="D42" s="32">
        <v>7</v>
      </c>
      <c r="E42" s="46" t="e">
        <f t="shared" si="4"/>
        <v>#N/A</v>
      </c>
      <c r="F42" s="46" t="e">
        <f t="shared" si="5"/>
        <v>#N/A</v>
      </c>
      <c r="G42" s="46" t="e">
        <f t="shared" si="6"/>
        <v>#N/A</v>
      </c>
      <c r="H42" s="46" t="e">
        <f t="shared" si="7"/>
        <v>#N/A</v>
      </c>
      <c r="I42" s="39" t="e">
        <f t="shared" si="8"/>
        <v>#N/A</v>
      </c>
      <c r="J42" s="39" t="e">
        <f t="shared" si="9"/>
        <v>#N/A</v>
      </c>
      <c r="K42" s="39" t="e">
        <f t="shared" si="10"/>
        <v>#N/A</v>
      </c>
      <c r="L42" s="39" t="e">
        <f t="shared" si="11"/>
        <v>#N/A</v>
      </c>
    </row>
    <row r="43" spans="4:12" x14ac:dyDescent="0.25">
      <c r="D43" s="32">
        <v>8</v>
      </c>
      <c r="E43" s="46" t="e">
        <f t="shared" si="4"/>
        <v>#N/A</v>
      </c>
      <c r="F43" s="46" t="e">
        <f t="shared" si="5"/>
        <v>#N/A</v>
      </c>
      <c r="G43" s="46" t="e">
        <f t="shared" si="6"/>
        <v>#N/A</v>
      </c>
      <c r="H43" s="46" t="e">
        <f t="shared" si="7"/>
        <v>#N/A</v>
      </c>
      <c r="I43" s="39" t="e">
        <f t="shared" si="8"/>
        <v>#N/A</v>
      </c>
      <c r="J43" s="39" t="e">
        <f t="shared" si="9"/>
        <v>#N/A</v>
      </c>
      <c r="K43" s="39" t="e">
        <f t="shared" si="10"/>
        <v>#N/A</v>
      </c>
      <c r="L43" s="39" t="e">
        <f t="shared" si="11"/>
        <v>#N/A</v>
      </c>
    </row>
    <row r="44" spans="4:12" x14ac:dyDescent="0.25">
      <c r="D44" s="32">
        <v>9</v>
      </c>
      <c r="E44" s="46" t="e">
        <f t="shared" si="4"/>
        <v>#N/A</v>
      </c>
      <c r="F44" s="46" t="e">
        <f t="shared" si="5"/>
        <v>#N/A</v>
      </c>
      <c r="G44" s="46" t="e">
        <f t="shared" si="6"/>
        <v>#N/A</v>
      </c>
      <c r="H44" s="46" t="e">
        <f t="shared" si="7"/>
        <v>#N/A</v>
      </c>
      <c r="I44" s="39" t="e">
        <f t="shared" si="8"/>
        <v>#N/A</v>
      </c>
      <c r="J44" s="39" t="e">
        <f t="shared" si="9"/>
        <v>#N/A</v>
      </c>
      <c r="K44" s="39" t="e">
        <f t="shared" si="10"/>
        <v>#N/A</v>
      </c>
      <c r="L44" s="39" t="e">
        <f t="shared" si="11"/>
        <v>#N/A</v>
      </c>
    </row>
    <row r="45" spans="4:12" x14ac:dyDescent="0.25">
      <c r="D45" s="32">
        <v>10</v>
      </c>
      <c r="E45" s="46" t="e">
        <f t="shared" si="4"/>
        <v>#N/A</v>
      </c>
      <c r="F45" s="46" t="e">
        <f t="shared" si="5"/>
        <v>#N/A</v>
      </c>
      <c r="G45" s="46" t="e">
        <f t="shared" si="6"/>
        <v>#N/A</v>
      </c>
      <c r="H45" s="46" t="e">
        <f t="shared" si="7"/>
        <v>#N/A</v>
      </c>
      <c r="I45" s="39" t="e">
        <f t="shared" si="8"/>
        <v>#N/A</v>
      </c>
      <c r="J45" s="39" t="e">
        <f t="shared" si="9"/>
        <v>#N/A</v>
      </c>
      <c r="K45" s="39" t="e">
        <f t="shared" si="10"/>
        <v>#N/A</v>
      </c>
      <c r="L45" s="39" t="e">
        <f t="shared" si="11"/>
        <v>#N/A</v>
      </c>
    </row>
  </sheetData>
  <mergeCells count="6">
    <mergeCell ref="E35:L35"/>
    <mergeCell ref="E19:H19"/>
    <mergeCell ref="I19:L19"/>
    <mergeCell ref="E21:L21"/>
    <mergeCell ref="E33:H33"/>
    <mergeCell ref="I33:L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Parametros de Entrada</vt:lpstr>
      <vt:lpstr>Datos</vt:lpstr>
      <vt:lpstr>Cálculos</vt:lpstr>
      <vt:lpstr>Datos!_ftnref1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Koffmann</dc:creator>
  <cp:lastModifiedBy>Eduardo Koffmann</cp:lastModifiedBy>
  <dcterms:created xsi:type="dcterms:W3CDTF">2017-04-05T15:37:39Z</dcterms:created>
  <dcterms:modified xsi:type="dcterms:W3CDTF">2017-12-26T18:41:22Z</dcterms:modified>
</cp:coreProperties>
</file>